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gory\Documents\"/>
    </mc:Choice>
  </mc:AlternateContent>
  <bookViews>
    <workbookView xWindow="0" yWindow="0" windowWidth="20490" windowHeight="7755" firstSheet="6" activeTab="8"/>
  </bookViews>
  <sheets>
    <sheet name="2014 v 2015 A's" sheetId="2" r:id="rId1"/>
    <sheet name=" 2014 H" sheetId="5" r:id="rId2"/>
    <sheet name=" 2015 H" sheetId="6" r:id="rId3"/>
    <sheet name="2014 P" sheetId="7" r:id="rId4"/>
    <sheet name="2015 P" sheetId="8" r:id="rId5"/>
    <sheet name="Roster" sheetId="9" r:id="rId6"/>
    <sheet name="June" sheetId="13" r:id="rId7"/>
    <sheet name="Sheet3" sheetId="11" r:id="rId8"/>
    <sheet name="Schedule" sheetId="10" r:id="rId9"/>
    <sheet name="AL-AllStars" sheetId="12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1" i="7" l="1"/>
  <c r="I47" i="5"/>
  <c r="H47" i="5"/>
  <c r="I47" i="6"/>
  <c r="H47" i="6"/>
  <c r="AA42" i="8"/>
  <c r="Z42" i="8"/>
  <c r="X42" i="8"/>
  <c r="W42" i="8"/>
  <c r="V42" i="8"/>
  <c r="T42" i="8"/>
  <c r="R42" i="8"/>
  <c r="Q42" i="8"/>
  <c r="P42" i="8"/>
  <c r="O42" i="8"/>
  <c r="N42" i="8"/>
  <c r="M42" i="8"/>
  <c r="L42" i="8"/>
  <c r="J42" i="8"/>
  <c r="I42" i="8"/>
  <c r="H42" i="8"/>
  <c r="G42" i="8"/>
  <c r="F42" i="8"/>
  <c r="E42" i="8"/>
  <c r="D42" i="8"/>
  <c r="D39" i="8"/>
  <c r="K39" i="8"/>
  <c r="AA41" i="8"/>
  <c r="V41" i="8"/>
  <c r="Q41" i="8"/>
  <c r="M41" i="8"/>
  <c r="I41" i="8"/>
  <c r="G41" i="8"/>
  <c r="K42" i="8" s="1"/>
  <c r="E41" i="8"/>
  <c r="AA40" i="8"/>
  <c r="Z40" i="8"/>
  <c r="X40" i="8"/>
  <c r="V40" i="8"/>
  <c r="T40" i="8"/>
  <c r="S40" i="8"/>
  <c r="Q40" i="8"/>
  <c r="P40" i="8"/>
  <c r="O40" i="8"/>
  <c r="M40" i="8"/>
  <c r="L40" i="8"/>
  <c r="I40" i="8"/>
  <c r="H40" i="8"/>
  <c r="G40" i="8"/>
  <c r="K40" i="8" s="1"/>
  <c r="E40" i="8"/>
  <c r="D40" i="8"/>
  <c r="AB39" i="8"/>
  <c r="AA39" i="8"/>
  <c r="Z39" i="8"/>
  <c r="Z41" i="8" s="1"/>
  <c r="X39" i="8"/>
  <c r="X41" i="8" s="1"/>
  <c r="W39" i="8"/>
  <c r="W40" i="8" s="1"/>
  <c r="V39" i="8"/>
  <c r="T39" i="8"/>
  <c r="T41" i="8" s="1"/>
  <c r="S39" i="8"/>
  <c r="S41" i="8" s="1"/>
  <c r="S42" i="8" s="1"/>
  <c r="R39" i="8"/>
  <c r="R40" i="8" s="1"/>
  <c r="Q39" i="8"/>
  <c r="P39" i="8"/>
  <c r="P41" i="8" s="1"/>
  <c r="O39" i="8"/>
  <c r="O41" i="8" s="1"/>
  <c r="N39" i="8"/>
  <c r="N40" i="8" s="1"/>
  <c r="M39" i="8"/>
  <c r="L39" i="8"/>
  <c r="L41" i="8" s="1"/>
  <c r="J39" i="8"/>
  <c r="J40" i="8" s="1"/>
  <c r="I39" i="8"/>
  <c r="H39" i="8"/>
  <c r="H41" i="8" s="1"/>
  <c r="G39" i="8"/>
  <c r="F39" i="8"/>
  <c r="F40" i="8" s="1"/>
  <c r="E39" i="8"/>
  <c r="D41" i="8"/>
  <c r="AE38" i="8"/>
  <c r="AD38" i="8"/>
  <c r="AC38" i="8"/>
  <c r="AB38" i="8"/>
  <c r="AE37" i="8"/>
  <c r="AD37" i="8"/>
  <c r="AC37" i="8"/>
  <c r="AB37" i="8"/>
  <c r="AJ39" i="6"/>
  <c r="AI39" i="6"/>
  <c r="AH39" i="6"/>
  <c r="AH41" i="6" s="1"/>
  <c r="AG39" i="6"/>
  <c r="AF39" i="6"/>
  <c r="AF41" i="6" s="1"/>
  <c r="AB42" i="6"/>
  <c r="AA42" i="6"/>
  <c r="Z42" i="6"/>
  <c r="Y42" i="6"/>
  <c r="X42" i="6"/>
  <c r="W42" i="6"/>
  <c r="V42" i="6"/>
  <c r="J42" i="6"/>
  <c r="I42" i="6"/>
  <c r="H42" i="6"/>
  <c r="G42" i="6"/>
  <c r="F42" i="6"/>
  <c r="E42" i="6"/>
  <c r="D42" i="6"/>
  <c r="D39" i="6"/>
  <c r="Z41" i="6"/>
  <c r="V41" i="6"/>
  <c r="J41" i="6"/>
  <c r="F41" i="6"/>
  <c r="AA40" i="6"/>
  <c r="W40" i="6"/>
  <c r="G40" i="6"/>
  <c r="AJ41" i="6"/>
  <c r="AI41" i="6"/>
  <c r="AG41" i="6"/>
  <c r="AB39" i="6"/>
  <c r="AB41" i="6" s="1"/>
  <c r="AA39" i="6"/>
  <c r="AA41" i="6" s="1"/>
  <c r="Z39" i="6"/>
  <c r="Z40" i="6" s="1"/>
  <c r="Y39" i="6"/>
  <c r="Y41" i="6" s="1"/>
  <c r="X39" i="6"/>
  <c r="X41" i="6" s="1"/>
  <c r="W39" i="6"/>
  <c r="W41" i="6" s="1"/>
  <c r="V39" i="6"/>
  <c r="V40" i="6" s="1"/>
  <c r="P39" i="6"/>
  <c r="P41" i="6" s="1"/>
  <c r="P42" i="6" s="1"/>
  <c r="O39" i="6"/>
  <c r="O41" i="6" s="1"/>
  <c r="O42" i="6" s="1"/>
  <c r="J39" i="6"/>
  <c r="J40" i="6" s="1"/>
  <c r="I39" i="6"/>
  <c r="I41" i="6" s="1"/>
  <c r="H39" i="6"/>
  <c r="AE39" i="6" s="1"/>
  <c r="G39" i="6"/>
  <c r="G41" i="6" s="1"/>
  <c r="F39" i="6"/>
  <c r="F40" i="6" s="1"/>
  <c r="E39" i="6"/>
  <c r="E41" i="6" s="1"/>
  <c r="D41" i="6"/>
  <c r="AB38" i="6"/>
  <c r="AD38" i="6"/>
  <c r="AE38" i="6"/>
  <c r="AC38" i="6"/>
  <c r="AE37" i="6"/>
  <c r="AD37" i="6"/>
  <c r="AC37" i="6"/>
  <c r="AB37" i="6"/>
  <c r="AE41" i="8" l="1"/>
  <c r="K41" i="8"/>
  <c r="AF39" i="8"/>
  <c r="AC39" i="8"/>
  <c r="F41" i="8"/>
  <c r="J41" i="8"/>
  <c r="N41" i="8"/>
  <c r="R41" i="8"/>
  <c r="W41" i="8"/>
  <c r="AB41" i="8"/>
  <c r="AD39" i="8"/>
  <c r="AE39" i="8"/>
  <c r="AD41" i="6"/>
  <c r="K40" i="6"/>
  <c r="K42" i="6"/>
  <c r="AC39" i="6"/>
  <c r="D40" i="6"/>
  <c r="H40" i="6"/>
  <c r="O40" i="6"/>
  <c r="X40" i="6"/>
  <c r="AB40" i="6"/>
  <c r="K41" i="6"/>
  <c r="AD39" i="6"/>
  <c r="E40" i="6"/>
  <c r="I40" i="6"/>
  <c r="P40" i="6"/>
  <c r="Y40" i="6"/>
  <c r="H41" i="6"/>
  <c r="K39" i="6"/>
  <c r="K44" i="8"/>
  <c r="K43" i="8"/>
  <c r="AA44" i="8"/>
  <c r="Z44" i="8"/>
  <c r="X44" i="8"/>
  <c r="W44" i="8"/>
  <c r="V44" i="8"/>
  <c r="T44" i="8"/>
  <c r="S44" i="8"/>
  <c r="R44" i="8"/>
  <c r="Q44" i="8"/>
  <c r="P44" i="8"/>
  <c r="O44" i="8"/>
  <c r="N44" i="8"/>
  <c r="M44" i="8"/>
  <c r="L44" i="8"/>
  <c r="J44" i="8"/>
  <c r="I44" i="8"/>
  <c r="H44" i="8"/>
  <c r="G44" i="8"/>
  <c r="F44" i="8"/>
  <c r="E44" i="8"/>
  <c r="D44" i="8"/>
  <c r="AF43" i="8"/>
  <c r="AE43" i="8"/>
  <c r="AD43" i="8"/>
  <c r="AC43" i="8"/>
  <c r="AB43" i="8"/>
  <c r="AA43" i="8"/>
  <c r="Z43" i="8"/>
  <c r="X43" i="8"/>
  <c r="W43" i="8"/>
  <c r="V43" i="8"/>
  <c r="T43" i="8"/>
  <c r="S43" i="8"/>
  <c r="R43" i="8"/>
  <c r="Q43" i="8"/>
  <c r="P43" i="8"/>
  <c r="O43" i="8"/>
  <c r="N43" i="8"/>
  <c r="M43" i="8"/>
  <c r="L43" i="8"/>
  <c r="J43" i="8"/>
  <c r="I43" i="8"/>
  <c r="H43" i="8"/>
  <c r="G43" i="8"/>
  <c r="F43" i="8"/>
  <c r="E43" i="8"/>
  <c r="D43" i="8"/>
  <c r="AF43" i="7"/>
  <c r="AE43" i="7"/>
  <c r="AD43" i="7"/>
  <c r="AC43" i="7"/>
  <c r="AB43" i="7"/>
  <c r="K44" i="7"/>
  <c r="K43" i="7"/>
  <c r="AA44" i="7"/>
  <c r="Z44" i="7"/>
  <c r="X44" i="7"/>
  <c r="W44" i="7"/>
  <c r="V44" i="7"/>
  <c r="T44" i="7"/>
  <c r="S44" i="7"/>
  <c r="R44" i="7"/>
  <c r="Q44" i="7"/>
  <c r="P44" i="7"/>
  <c r="O44" i="7"/>
  <c r="N44" i="7"/>
  <c r="M44" i="7"/>
  <c r="L44" i="7"/>
  <c r="J44" i="7"/>
  <c r="I44" i="7"/>
  <c r="H44" i="7"/>
  <c r="G44" i="7"/>
  <c r="F44" i="7"/>
  <c r="E44" i="7"/>
  <c r="D44" i="7"/>
  <c r="AA43" i="7"/>
  <c r="Z43" i="7"/>
  <c r="X43" i="7"/>
  <c r="W43" i="7"/>
  <c r="V43" i="7"/>
  <c r="T43" i="7"/>
  <c r="S43" i="7"/>
  <c r="R43" i="7"/>
  <c r="Q43" i="7"/>
  <c r="P43" i="7"/>
  <c r="O43" i="7"/>
  <c r="N43" i="7"/>
  <c r="M43" i="7"/>
  <c r="L43" i="7"/>
  <c r="J43" i="7"/>
  <c r="I43" i="7"/>
  <c r="H43" i="7"/>
  <c r="G43" i="7"/>
  <c r="F43" i="7"/>
  <c r="E43" i="7"/>
  <c r="D43" i="7"/>
  <c r="K44" i="6"/>
  <c r="K43" i="6"/>
  <c r="AB44" i="6"/>
  <c r="AA44" i="6"/>
  <c r="Z44" i="6"/>
  <c r="Y44" i="6"/>
  <c r="X44" i="6"/>
  <c r="W44" i="6"/>
  <c r="V44" i="6"/>
  <c r="P44" i="6"/>
  <c r="O44" i="6"/>
  <c r="J44" i="6"/>
  <c r="I44" i="6"/>
  <c r="H44" i="6"/>
  <c r="G44" i="6"/>
  <c r="F44" i="6"/>
  <c r="E44" i="6"/>
  <c r="D44" i="6"/>
  <c r="AE43" i="6"/>
  <c r="AD43" i="6"/>
  <c r="AC43" i="6"/>
  <c r="AB43" i="6"/>
  <c r="AA43" i="6"/>
  <c r="Z43" i="6"/>
  <c r="Y43" i="6"/>
  <c r="X43" i="6"/>
  <c r="W43" i="6"/>
  <c r="V43" i="6"/>
  <c r="P43" i="6"/>
  <c r="O43" i="6"/>
  <c r="J43" i="6"/>
  <c r="I43" i="6"/>
  <c r="H43" i="6"/>
  <c r="G43" i="6"/>
  <c r="F43" i="6"/>
  <c r="E43" i="6"/>
  <c r="D43" i="6"/>
  <c r="K44" i="5"/>
  <c r="AB44" i="5"/>
  <c r="AA44" i="5"/>
  <c r="Z44" i="5"/>
  <c r="Y44" i="5"/>
  <c r="X44" i="5"/>
  <c r="W44" i="5"/>
  <c r="V44" i="5"/>
  <c r="P44" i="5"/>
  <c r="O44" i="5"/>
  <c r="J44" i="5"/>
  <c r="I44" i="5"/>
  <c r="H44" i="5"/>
  <c r="G44" i="5"/>
  <c r="F44" i="5"/>
  <c r="E44" i="5"/>
  <c r="D44" i="5"/>
  <c r="AF41" i="5"/>
  <c r="AF39" i="5"/>
  <c r="AE43" i="5"/>
  <c r="AD43" i="5"/>
  <c r="AC43" i="5"/>
  <c r="AB43" i="5"/>
  <c r="AA43" i="5"/>
  <c r="Z43" i="5"/>
  <c r="Y43" i="5"/>
  <c r="X43" i="5"/>
  <c r="W43" i="5"/>
  <c r="V43" i="5"/>
  <c r="P43" i="5"/>
  <c r="O43" i="5"/>
  <c r="K43" i="5"/>
  <c r="J43" i="5"/>
  <c r="I43" i="5"/>
  <c r="H43" i="5"/>
  <c r="G43" i="5"/>
  <c r="F43" i="5"/>
  <c r="E43" i="5"/>
  <c r="D43" i="5"/>
  <c r="AE36" i="8"/>
  <c r="AD36" i="8"/>
  <c r="AC36" i="8"/>
  <c r="AB36" i="8"/>
  <c r="AE36" i="6"/>
  <c r="AD36" i="6"/>
  <c r="AC36" i="6"/>
  <c r="AE35" i="6"/>
  <c r="AD35" i="6"/>
  <c r="AC35" i="6"/>
  <c r="AB36" i="6"/>
  <c r="AE35" i="8"/>
  <c r="AD35" i="8"/>
  <c r="AC35" i="8"/>
  <c r="AB35" i="8"/>
  <c r="AB35" i="6"/>
  <c r="AC41" i="8" l="1"/>
  <c r="AF41" i="8"/>
  <c r="AD41" i="8"/>
  <c r="AE41" i="6"/>
  <c r="AC41" i="6"/>
  <c r="AE34" i="6"/>
  <c r="AD34" i="6"/>
  <c r="AC34" i="6"/>
  <c r="AB34" i="6"/>
  <c r="X31" i="7"/>
  <c r="X41" i="7"/>
  <c r="AA42" i="7"/>
  <c r="Z42" i="7"/>
  <c r="X42" i="7"/>
  <c r="W42" i="7"/>
  <c r="V42" i="7"/>
  <c r="T42" i="7"/>
  <c r="S42" i="7"/>
  <c r="R42" i="7"/>
  <c r="Q42" i="7"/>
  <c r="P42" i="7"/>
  <c r="O42" i="7"/>
  <c r="N42" i="7"/>
  <c r="M42" i="7"/>
  <c r="L42" i="7"/>
  <c r="J42" i="7"/>
  <c r="I42" i="7"/>
  <c r="H42" i="7"/>
  <c r="G42" i="7"/>
  <c r="F42" i="7"/>
  <c r="E42" i="7"/>
  <c r="D42" i="7"/>
  <c r="D39" i="7"/>
  <c r="D41" i="7" s="1"/>
  <c r="AA41" i="7"/>
  <c r="V41" i="7"/>
  <c r="Q41" i="7"/>
  <c r="M41" i="7"/>
  <c r="I41" i="7"/>
  <c r="E41" i="7"/>
  <c r="Z40" i="7"/>
  <c r="X40" i="7"/>
  <c r="T40" i="7"/>
  <c r="S40" i="7"/>
  <c r="P40" i="7"/>
  <c r="O40" i="7"/>
  <c r="L40" i="7"/>
  <c r="H40" i="7"/>
  <c r="G40" i="7"/>
  <c r="D40" i="7"/>
  <c r="AB39" i="7"/>
  <c r="AA39" i="7"/>
  <c r="AA40" i="7" s="1"/>
  <c r="Z39" i="7"/>
  <c r="Z41" i="7" s="1"/>
  <c r="X39" i="7"/>
  <c r="W39" i="7"/>
  <c r="W40" i="7" s="1"/>
  <c r="V39" i="7"/>
  <c r="V40" i="7" s="1"/>
  <c r="T39" i="7"/>
  <c r="T41" i="7" s="1"/>
  <c r="S39" i="7"/>
  <c r="S41" i="7" s="1"/>
  <c r="R39" i="7"/>
  <c r="R40" i="7" s="1"/>
  <c r="Q39" i="7"/>
  <c r="Q40" i="7" s="1"/>
  <c r="P39" i="7"/>
  <c r="P41" i="7" s="1"/>
  <c r="O39" i="7"/>
  <c r="O41" i="7" s="1"/>
  <c r="N39" i="7"/>
  <c r="N40" i="7" s="1"/>
  <c r="M39" i="7"/>
  <c r="M40" i="7" s="1"/>
  <c r="L39" i="7"/>
  <c r="L41" i="7" s="1"/>
  <c r="J39" i="7"/>
  <c r="J40" i="7" s="1"/>
  <c r="I39" i="7"/>
  <c r="I40" i="7" s="1"/>
  <c r="H39" i="7"/>
  <c r="H41" i="7" s="1"/>
  <c r="G39" i="7"/>
  <c r="F39" i="7"/>
  <c r="F40" i="7" s="1"/>
  <c r="E39" i="7"/>
  <c r="E40" i="7" s="1"/>
  <c r="AE38" i="7"/>
  <c r="AD38" i="7"/>
  <c r="AC38" i="7"/>
  <c r="AB38" i="7"/>
  <c r="AE37" i="7"/>
  <c r="AD37" i="7"/>
  <c r="AC37" i="7"/>
  <c r="AB37" i="7"/>
  <c r="AE36" i="7"/>
  <c r="AD36" i="7"/>
  <c r="AC36" i="7"/>
  <c r="AB36" i="7"/>
  <c r="D39" i="5"/>
  <c r="AA39" i="5"/>
  <c r="AA40" i="5" s="1"/>
  <c r="Z39" i="5"/>
  <c r="Z40" i="5" s="1"/>
  <c r="Y39" i="5"/>
  <c r="X39" i="5"/>
  <c r="W39" i="5"/>
  <c r="W40" i="5" s="1"/>
  <c r="V39" i="5"/>
  <c r="V40" i="5" s="1"/>
  <c r="P39" i="5"/>
  <c r="O39" i="5"/>
  <c r="J39" i="5"/>
  <c r="J40" i="5" s="1"/>
  <c r="I39" i="5"/>
  <c r="H39" i="5"/>
  <c r="G39" i="5"/>
  <c r="F39" i="5"/>
  <c r="F40" i="5" s="1"/>
  <c r="E39" i="5"/>
  <c r="E40" i="5" s="1"/>
  <c r="AE38" i="5"/>
  <c r="AD38" i="5"/>
  <c r="AC38" i="5"/>
  <c r="AB38" i="5"/>
  <c r="AE37" i="5"/>
  <c r="AD37" i="5"/>
  <c r="AC37" i="5"/>
  <c r="AB37" i="5"/>
  <c r="AE36" i="5"/>
  <c r="AD36" i="5"/>
  <c r="AC36" i="5"/>
  <c r="AB36" i="5"/>
  <c r="AE35" i="7"/>
  <c r="AD35" i="7"/>
  <c r="AC35" i="7"/>
  <c r="AB35" i="7"/>
  <c r="AE35" i="5"/>
  <c r="AD35" i="5"/>
  <c r="AC35" i="5"/>
  <c r="AB35" i="5"/>
  <c r="AE34" i="8"/>
  <c r="AD34" i="8"/>
  <c r="AC34" i="8"/>
  <c r="AB34" i="8"/>
  <c r="AE39" i="5" l="1"/>
  <c r="G40" i="5"/>
  <c r="Y40" i="5"/>
  <c r="I40" i="5"/>
  <c r="P40" i="5"/>
  <c r="K39" i="7"/>
  <c r="K40" i="7"/>
  <c r="AE41" i="7"/>
  <c r="F41" i="7"/>
  <c r="N41" i="7"/>
  <c r="W41" i="7"/>
  <c r="AD39" i="7"/>
  <c r="G41" i="7"/>
  <c r="AF39" i="7"/>
  <c r="AC39" i="7"/>
  <c r="J41" i="7"/>
  <c r="R41" i="7"/>
  <c r="AB41" i="7"/>
  <c r="AE39" i="7"/>
  <c r="AC39" i="5"/>
  <c r="D40" i="5"/>
  <c r="K40" i="5" s="1"/>
  <c r="H40" i="5"/>
  <c r="O40" i="5"/>
  <c r="X40" i="5"/>
  <c r="AD39" i="5"/>
  <c r="K39" i="5"/>
  <c r="AE33" i="8"/>
  <c r="AD33" i="8"/>
  <c r="AC33" i="8"/>
  <c r="AB33" i="8"/>
  <c r="AE33" i="6"/>
  <c r="AD33" i="6"/>
  <c r="AC33" i="6"/>
  <c r="AB33" i="6"/>
  <c r="AE34" i="7"/>
  <c r="AD34" i="7"/>
  <c r="AC34" i="7"/>
  <c r="AB34" i="7"/>
  <c r="AD34" i="5"/>
  <c r="AE34" i="5"/>
  <c r="AH39" i="5" s="1"/>
  <c r="AC34" i="5"/>
  <c r="AJ39" i="5" s="1"/>
  <c r="AB34" i="5"/>
  <c r="AC41" i="7" l="1"/>
  <c r="AD41" i="7"/>
  <c r="K42" i="7"/>
  <c r="K41" i="7"/>
  <c r="AE33" i="7"/>
  <c r="AD33" i="7"/>
  <c r="AC33" i="7"/>
  <c r="AB33" i="7"/>
  <c r="AE29" i="7"/>
  <c r="AB29" i="7"/>
  <c r="AE28" i="7"/>
  <c r="AD28" i="7"/>
  <c r="AC28" i="7"/>
  <c r="AB28" i="7"/>
  <c r="AE33" i="5"/>
  <c r="AI39" i="5" s="1"/>
  <c r="AD33" i="5"/>
  <c r="AG39" i="5" s="1"/>
  <c r="AC33" i="5"/>
  <c r="AB33" i="5"/>
  <c r="AB39" i="5" s="1"/>
  <c r="AB40" i="5" l="1"/>
  <c r="A34" i="5"/>
  <c r="A35" i="5" s="1"/>
  <c r="A36" i="5" s="1"/>
  <c r="A37" i="5" s="1"/>
  <c r="A38" i="5" s="1"/>
  <c r="A34" i="6"/>
  <c r="A35" i="6" s="1"/>
  <c r="A36" i="6" s="1"/>
  <c r="A37" i="6" s="1"/>
  <c r="A38" i="6" s="1"/>
  <c r="A35" i="7"/>
  <c r="A36" i="7" s="1"/>
  <c r="A37" i="7" s="1"/>
  <c r="A38" i="7" s="1"/>
  <c r="A34" i="7"/>
  <c r="A38" i="8"/>
  <c r="A37" i="8"/>
  <c r="A36" i="8"/>
  <c r="A35" i="8"/>
  <c r="A34" i="8"/>
  <c r="AA32" i="7"/>
  <c r="Z32" i="7"/>
  <c r="X32" i="7"/>
  <c r="W32" i="7"/>
  <c r="V32" i="7"/>
  <c r="T32" i="7"/>
  <c r="S32" i="7"/>
  <c r="R32" i="7"/>
  <c r="Q32" i="7"/>
  <c r="P32" i="7"/>
  <c r="O32" i="7"/>
  <c r="N32" i="7"/>
  <c r="M32" i="7"/>
  <c r="L32" i="7"/>
  <c r="J32" i="7"/>
  <c r="I32" i="7"/>
  <c r="H32" i="7"/>
  <c r="G32" i="7"/>
  <c r="F32" i="7"/>
  <c r="E32" i="7"/>
  <c r="D32" i="7"/>
  <c r="D31" i="7"/>
  <c r="AA30" i="7"/>
  <c r="Z30" i="7"/>
  <c r="X30" i="7"/>
  <c r="W30" i="7"/>
  <c r="V30" i="7"/>
  <c r="T30" i="7"/>
  <c r="S30" i="7"/>
  <c r="R30" i="7"/>
  <c r="Q30" i="7"/>
  <c r="P30" i="7"/>
  <c r="O30" i="7"/>
  <c r="N30" i="7"/>
  <c r="M30" i="7"/>
  <c r="L30" i="7"/>
  <c r="J30" i="7"/>
  <c r="I30" i="7"/>
  <c r="H30" i="7"/>
  <c r="G30" i="7"/>
  <c r="F30" i="7"/>
  <c r="E30" i="7"/>
  <c r="D30" i="7"/>
  <c r="AA29" i="7"/>
  <c r="Z29" i="7"/>
  <c r="X29" i="7"/>
  <c r="W29" i="7"/>
  <c r="V29" i="7"/>
  <c r="T29" i="7"/>
  <c r="S29" i="7"/>
  <c r="R29" i="7"/>
  <c r="Q29" i="7"/>
  <c r="P29" i="7"/>
  <c r="O29" i="7"/>
  <c r="N29" i="7"/>
  <c r="M29" i="7"/>
  <c r="L29" i="7"/>
  <c r="J29" i="7"/>
  <c r="I29" i="7"/>
  <c r="H29" i="7"/>
  <c r="G29" i="7"/>
  <c r="F29" i="7"/>
  <c r="E29" i="7"/>
  <c r="D29" i="7"/>
  <c r="W31" i="8" l="1"/>
  <c r="W32" i="8" s="1"/>
  <c r="R31" i="8"/>
  <c r="R32" i="8" s="1"/>
  <c r="N31" i="8"/>
  <c r="N32" i="8" s="1"/>
  <c r="I31" i="8"/>
  <c r="I32" i="8" s="1"/>
  <c r="E31" i="8"/>
  <c r="E32" i="8" s="1"/>
  <c r="W30" i="8"/>
  <c r="R30" i="8"/>
  <c r="N30" i="8"/>
  <c r="I30" i="8"/>
  <c r="E30" i="8"/>
  <c r="AA29" i="8"/>
  <c r="AA31" i="8" s="1"/>
  <c r="AA32" i="8" s="1"/>
  <c r="Z29" i="8"/>
  <c r="Z31" i="8" s="1"/>
  <c r="Z32" i="8" s="1"/>
  <c r="X29" i="8"/>
  <c r="X31" i="8" s="1"/>
  <c r="X32" i="8" s="1"/>
  <c r="W29" i="8"/>
  <c r="V29" i="8"/>
  <c r="V31" i="8" s="1"/>
  <c r="V32" i="8" s="1"/>
  <c r="T29" i="8"/>
  <c r="T31" i="8" s="1"/>
  <c r="T32" i="8" s="1"/>
  <c r="S29" i="8"/>
  <c r="S31" i="8" s="1"/>
  <c r="S32" i="8" s="1"/>
  <c r="R29" i="8"/>
  <c r="Q29" i="8"/>
  <c r="Q31" i="8" s="1"/>
  <c r="Q32" i="8" s="1"/>
  <c r="P29" i="8"/>
  <c r="P31" i="8" s="1"/>
  <c r="P32" i="8" s="1"/>
  <c r="O29" i="8"/>
  <c r="O31" i="8" s="1"/>
  <c r="O32" i="8" s="1"/>
  <c r="N29" i="8"/>
  <c r="M29" i="8"/>
  <c r="M31" i="8" s="1"/>
  <c r="M32" i="8" s="1"/>
  <c r="L29" i="8"/>
  <c r="L31" i="8" s="1"/>
  <c r="L32" i="8" s="1"/>
  <c r="J29" i="8"/>
  <c r="J31" i="8" s="1"/>
  <c r="J32" i="8" s="1"/>
  <c r="I29" i="8"/>
  <c r="H29" i="8"/>
  <c r="H31" i="8" s="1"/>
  <c r="H32" i="8" s="1"/>
  <c r="G29" i="8"/>
  <c r="G31" i="8" s="1"/>
  <c r="G32" i="8" s="1"/>
  <c r="F29" i="8"/>
  <c r="F31" i="8" s="1"/>
  <c r="F32" i="8" s="1"/>
  <c r="E29" i="8"/>
  <c r="D29" i="8"/>
  <c r="D30" i="8" s="1"/>
  <c r="AD28" i="8"/>
  <c r="AC28" i="8"/>
  <c r="AB28" i="8"/>
  <c r="AE28" i="8"/>
  <c r="AA29" i="6"/>
  <c r="AA30" i="6" s="1"/>
  <c r="Z29" i="6"/>
  <c r="Z30" i="6" s="1"/>
  <c r="Y29" i="6"/>
  <c r="Y30" i="6" s="1"/>
  <c r="X29" i="6"/>
  <c r="X30" i="6" s="1"/>
  <c r="W29" i="6"/>
  <c r="V29" i="6"/>
  <c r="J29" i="6"/>
  <c r="P29" i="6"/>
  <c r="O29" i="6"/>
  <c r="O30" i="6" s="1"/>
  <c r="I29" i="6"/>
  <c r="H29" i="6"/>
  <c r="AE29" i="6" s="1"/>
  <c r="G29" i="6"/>
  <c r="G30" i="6" s="1"/>
  <c r="F29" i="6"/>
  <c r="E29" i="6"/>
  <c r="D29" i="6"/>
  <c r="AE28" i="6"/>
  <c r="AD28" i="6"/>
  <c r="AC28" i="6"/>
  <c r="AE27" i="6"/>
  <c r="AD27" i="6"/>
  <c r="AC27" i="6"/>
  <c r="AE27" i="8"/>
  <c r="AD27" i="8"/>
  <c r="AC27" i="8"/>
  <c r="AB27" i="8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R21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G30" i="8" l="1"/>
  <c r="L30" i="8"/>
  <c r="P30" i="8"/>
  <c r="T30" i="8"/>
  <c r="Z30" i="8"/>
  <c r="D31" i="8"/>
  <c r="D32" i="8" s="1"/>
  <c r="H30" i="8"/>
  <c r="M30" i="8"/>
  <c r="Q30" i="8"/>
  <c r="V30" i="8"/>
  <c r="AA30" i="8"/>
  <c r="F30" i="8"/>
  <c r="J30" i="8"/>
  <c r="O30" i="8"/>
  <c r="S30" i="8"/>
  <c r="X30" i="8"/>
  <c r="D30" i="6"/>
  <c r="H30" i="6"/>
  <c r="P30" i="6"/>
  <c r="E30" i="6"/>
  <c r="I30" i="6"/>
  <c r="V30" i="6"/>
  <c r="F30" i="6"/>
  <c r="K30" i="6" s="1"/>
  <c r="J30" i="6"/>
  <c r="W30" i="6"/>
  <c r="AB29" i="8"/>
  <c r="K31" i="8"/>
  <c r="K32" i="8"/>
  <c r="AF29" i="8"/>
  <c r="K29" i="8"/>
  <c r="AC29" i="8"/>
  <c r="K30" i="8"/>
  <c r="AD29" i="8"/>
  <c r="AE29" i="8"/>
  <c r="AC29" i="6"/>
  <c r="AD29" i="6"/>
  <c r="K29" i="6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B7" i="10"/>
  <c r="B8" i="10" s="1"/>
  <c r="B9" i="10" s="1"/>
  <c r="B10" i="10" s="1"/>
  <c r="B11" i="10" s="1"/>
  <c r="B12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5" i="10" s="1"/>
  <c r="B26" i="10" s="1"/>
  <c r="B27" i="10" s="1"/>
  <c r="B6" i="10"/>
  <c r="B5" i="10"/>
  <c r="B4" i="10"/>
  <c r="C5" i="10"/>
  <c r="C6" i="10" s="1"/>
  <c r="C7" i="10" s="1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C45" i="10" s="1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59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C73" i="10" s="1"/>
  <c r="C74" i="10" s="1"/>
  <c r="C75" i="10" s="1"/>
  <c r="C76" i="10" s="1"/>
  <c r="C77" i="10" s="1"/>
  <c r="C78" i="10" s="1"/>
  <c r="C79" i="10" s="1"/>
  <c r="C80" i="10" s="1"/>
  <c r="C81" i="10" s="1"/>
  <c r="C82" i="10" s="1"/>
  <c r="C83" i="10" s="1"/>
  <c r="C84" i="10" s="1"/>
  <c r="C85" i="10" s="1"/>
  <c r="C86" i="10" s="1"/>
  <c r="C87" i="10" s="1"/>
  <c r="C88" i="10" s="1"/>
  <c r="C89" i="10" s="1"/>
  <c r="C90" i="10" s="1"/>
  <c r="C91" i="10" s="1"/>
  <c r="C92" i="10" s="1"/>
  <c r="C93" i="10" s="1"/>
  <c r="C94" i="10" s="1"/>
  <c r="C95" i="10" s="1"/>
  <c r="C96" i="10" s="1"/>
  <c r="C97" i="10" s="1"/>
  <c r="C98" i="10" s="1"/>
  <c r="C99" i="10" s="1"/>
  <c r="C100" i="10" s="1"/>
  <c r="C101" i="10" s="1"/>
  <c r="C102" i="10" s="1"/>
  <c r="C103" i="10" s="1"/>
  <c r="C104" i="10" s="1"/>
  <c r="C105" i="10" s="1"/>
  <c r="C106" i="10" s="1"/>
  <c r="C107" i="10" s="1"/>
  <c r="C108" i="10" s="1"/>
  <c r="C109" i="10" s="1"/>
  <c r="C110" i="10" s="1"/>
  <c r="C111" i="10" s="1"/>
  <c r="C112" i="10" s="1"/>
  <c r="C113" i="10" s="1"/>
  <c r="C114" i="10" s="1"/>
  <c r="C115" i="10" s="1"/>
  <c r="C116" i="10" s="1"/>
  <c r="C117" i="10" s="1"/>
  <c r="C118" i="10" s="1"/>
  <c r="C119" i="10" s="1"/>
  <c r="C120" i="10" s="1"/>
  <c r="C121" i="10" s="1"/>
  <c r="C122" i="10" s="1"/>
  <c r="C123" i="10" s="1"/>
  <c r="C4" i="10"/>
  <c r="D29" i="5"/>
  <c r="D30" i="5" s="1"/>
  <c r="W18" i="5"/>
  <c r="V18" i="5"/>
  <c r="P18" i="5"/>
  <c r="D18" i="5"/>
  <c r="AA29" i="5"/>
  <c r="AA30" i="5" s="1"/>
  <c r="Z29" i="5"/>
  <c r="Z30" i="5" s="1"/>
  <c r="Y29" i="5"/>
  <c r="Y30" i="5" s="1"/>
  <c r="X29" i="5"/>
  <c r="X30" i="5" s="1"/>
  <c r="W29" i="5"/>
  <c r="W30" i="5" s="1"/>
  <c r="V29" i="5"/>
  <c r="V30" i="5" s="1"/>
  <c r="P29" i="5"/>
  <c r="P30" i="5" s="1"/>
  <c r="O29" i="5"/>
  <c r="O30" i="5" s="1"/>
  <c r="J29" i="5"/>
  <c r="J30" i="5" s="1"/>
  <c r="I29" i="5"/>
  <c r="I30" i="5" s="1"/>
  <c r="H29" i="5"/>
  <c r="H30" i="5" s="1"/>
  <c r="G29" i="5"/>
  <c r="G30" i="5" s="1"/>
  <c r="F29" i="5"/>
  <c r="F30" i="5" s="1"/>
  <c r="E29" i="5"/>
  <c r="E30" i="5" s="1"/>
  <c r="AE28" i="5"/>
  <c r="AD28" i="5"/>
  <c r="AC28" i="5"/>
  <c r="AB28" i="5"/>
  <c r="A28" i="7"/>
  <c r="AE26" i="8"/>
  <c r="AD26" i="8"/>
  <c r="AC26" i="8"/>
  <c r="AB26" i="8"/>
  <c r="AE26" i="6"/>
  <c r="AD26" i="6"/>
  <c r="AC26" i="6"/>
  <c r="AE25" i="6"/>
  <c r="AD25" i="6"/>
  <c r="AC25" i="6"/>
  <c r="AB25" i="6"/>
  <c r="AF29" i="7"/>
  <c r="AF20" i="7"/>
  <c r="AF18" i="7"/>
  <c r="AF10" i="7"/>
  <c r="AE25" i="8"/>
  <c r="AD25" i="8"/>
  <c r="AC25" i="8"/>
  <c r="AB25" i="8"/>
  <c r="AA31" i="7"/>
  <c r="V31" i="7"/>
  <c r="Q31" i="7"/>
  <c r="M31" i="7"/>
  <c r="I31" i="7"/>
  <c r="E31" i="7"/>
  <c r="Z31" i="7"/>
  <c r="T31" i="7"/>
  <c r="S31" i="7"/>
  <c r="P31" i="7"/>
  <c r="O31" i="7"/>
  <c r="L31" i="7"/>
  <c r="H31" i="7"/>
  <c r="G31" i="7"/>
  <c r="AE20" i="7"/>
  <c r="AD20" i="7"/>
  <c r="AC20" i="7"/>
  <c r="AB20" i="7"/>
  <c r="K21" i="7"/>
  <c r="K20" i="7"/>
  <c r="AA21" i="7"/>
  <c r="Z21" i="7"/>
  <c r="X21" i="7"/>
  <c r="W21" i="7"/>
  <c r="V21" i="7"/>
  <c r="T21" i="7"/>
  <c r="S21" i="7"/>
  <c r="R21" i="7"/>
  <c r="Q21" i="7"/>
  <c r="P21" i="7"/>
  <c r="O21" i="7"/>
  <c r="N21" i="7"/>
  <c r="M21" i="7"/>
  <c r="L21" i="7"/>
  <c r="J21" i="7"/>
  <c r="I21" i="7"/>
  <c r="H21" i="7"/>
  <c r="G21" i="7"/>
  <c r="F21" i="7"/>
  <c r="E21" i="7"/>
  <c r="D21" i="7"/>
  <c r="AA20" i="7"/>
  <c r="Z20" i="7"/>
  <c r="X20" i="7"/>
  <c r="W20" i="7"/>
  <c r="V20" i="7"/>
  <c r="T20" i="7"/>
  <c r="S20" i="7"/>
  <c r="R20" i="7"/>
  <c r="Q20" i="7"/>
  <c r="P20" i="7"/>
  <c r="O20" i="7"/>
  <c r="N20" i="7"/>
  <c r="M20" i="7"/>
  <c r="L20" i="7"/>
  <c r="J20" i="7"/>
  <c r="I20" i="7"/>
  <c r="H20" i="7"/>
  <c r="G20" i="7"/>
  <c r="F20" i="7"/>
  <c r="E20" i="7"/>
  <c r="D20" i="7"/>
  <c r="AA19" i="7"/>
  <c r="Z19" i="7"/>
  <c r="X19" i="7"/>
  <c r="W19" i="7"/>
  <c r="V19" i="7"/>
  <c r="T19" i="7"/>
  <c r="S19" i="7"/>
  <c r="R19" i="7"/>
  <c r="Q19" i="7"/>
  <c r="P19" i="7"/>
  <c r="O19" i="7"/>
  <c r="N19" i="7"/>
  <c r="M19" i="7"/>
  <c r="L19" i="7"/>
  <c r="J19" i="7"/>
  <c r="I19" i="7"/>
  <c r="H19" i="7"/>
  <c r="G19" i="7"/>
  <c r="F19" i="7"/>
  <c r="E19" i="7"/>
  <c r="D19" i="7"/>
  <c r="AE27" i="7"/>
  <c r="AD27" i="7"/>
  <c r="AC27" i="7"/>
  <c r="AB27" i="7"/>
  <c r="AE26" i="7"/>
  <c r="AD26" i="7"/>
  <c r="AC26" i="7"/>
  <c r="AB26" i="7"/>
  <c r="AE25" i="7"/>
  <c r="AD25" i="7"/>
  <c r="AC25" i="7"/>
  <c r="AB25" i="7"/>
  <c r="AE27" i="5"/>
  <c r="AD27" i="5"/>
  <c r="AC27" i="5"/>
  <c r="AB27" i="5"/>
  <c r="AE26" i="5"/>
  <c r="AD26" i="5"/>
  <c r="AC26" i="5"/>
  <c r="AB26" i="5"/>
  <c r="AC29" i="5" l="1"/>
  <c r="K30" i="7"/>
  <c r="AE31" i="8"/>
  <c r="AF31" i="8"/>
  <c r="AB31" i="8"/>
  <c r="AC31" i="8"/>
  <c r="AD31" i="8"/>
  <c r="AD29" i="5"/>
  <c r="AE29" i="5"/>
  <c r="K30" i="5"/>
  <c r="K29" i="5"/>
  <c r="K32" i="7"/>
  <c r="K31" i="7"/>
  <c r="AE31" i="7"/>
  <c r="K29" i="7"/>
  <c r="AC29" i="7"/>
  <c r="F31" i="7"/>
  <c r="N31" i="7"/>
  <c r="W31" i="7"/>
  <c r="AD29" i="7"/>
  <c r="J31" i="7"/>
  <c r="R31" i="7"/>
  <c r="AB31" i="7"/>
  <c r="K19" i="7"/>
  <c r="AB25" i="5"/>
  <c r="AC25" i="5"/>
  <c r="AD25" i="5"/>
  <c r="AE25" i="5"/>
  <c r="AE24" i="8"/>
  <c r="AD24" i="8"/>
  <c r="AC24" i="8"/>
  <c r="AB24" i="8"/>
  <c r="AE24" i="6"/>
  <c r="AD24" i="6"/>
  <c r="AC24" i="6"/>
  <c r="AF31" i="7" l="1"/>
  <c r="AD31" i="7"/>
  <c r="AC31" i="7"/>
  <c r="AE23" i="8"/>
  <c r="AD23" i="8"/>
  <c r="AC23" i="8"/>
  <c r="AB23" i="8"/>
  <c r="AE22" i="8"/>
  <c r="AD22" i="8"/>
  <c r="AC22" i="8"/>
  <c r="AB22" i="8"/>
  <c r="A28" i="8"/>
  <c r="A27" i="8"/>
  <c r="A26" i="8"/>
  <c r="A25" i="8"/>
  <c r="A24" i="8"/>
  <c r="A23" i="8"/>
  <c r="AE23" i="6"/>
  <c r="AI29" i="6" s="1"/>
  <c r="AD23" i="6"/>
  <c r="AG29" i="6" s="1"/>
  <c r="AC23" i="6"/>
  <c r="AE22" i="6"/>
  <c r="AH29" i="6" s="1"/>
  <c r="AD22" i="6"/>
  <c r="AF29" i="6" s="1"/>
  <c r="AC22" i="6"/>
  <c r="AJ29" i="6" s="1"/>
  <c r="AB28" i="6"/>
  <c r="AB27" i="6"/>
  <c r="AB26" i="6"/>
  <c r="AB24" i="6"/>
  <c r="AB23" i="6"/>
  <c r="AB22" i="6"/>
  <c r="A23" i="6"/>
  <c r="A24" i="6" s="1"/>
  <c r="A25" i="6" s="1"/>
  <c r="A26" i="6" s="1"/>
  <c r="A27" i="6" s="1"/>
  <c r="A28" i="6" s="1"/>
  <c r="AA18" i="7"/>
  <c r="Z18" i="7"/>
  <c r="X18" i="7"/>
  <c r="W18" i="7"/>
  <c r="V18" i="7"/>
  <c r="T18" i="7"/>
  <c r="S18" i="7"/>
  <c r="R18" i="7"/>
  <c r="Q18" i="7"/>
  <c r="P18" i="7"/>
  <c r="O18" i="7"/>
  <c r="N18" i="7"/>
  <c r="AC18" i="7" s="1"/>
  <c r="M18" i="7"/>
  <c r="L18" i="7"/>
  <c r="J18" i="7"/>
  <c r="I18" i="7"/>
  <c r="H18" i="7"/>
  <c r="G18" i="7"/>
  <c r="F18" i="7"/>
  <c r="E18" i="7"/>
  <c r="D18" i="7"/>
  <c r="AD18" i="7"/>
  <c r="AB18" i="7"/>
  <c r="K18" i="7"/>
  <c r="AB24" i="7"/>
  <c r="AB23" i="7"/>
  <c r="AB22" i="7"/>
  <c r="AE24" i="7"/>
  <c r="AD24" i="7"/>
  <c r="AC24" i="7"/>
  <c r="AE23" i="7"/>
  <c r="AD23" i="7"/>
  <c r="AC23" i="7"/>
  <c r="AE22" i="7"/>
  <c r="AD22" i="7"/>
  <c r="AC22" i="7"/>
  <c r="AE17" i="7"/>
  <c r="AD17" i="7"/>
  <c r="AC17" i="7"/>
  <c r="AE24" i="5"/>
  <c r="AD24" i="5"/>
  <c r="AC24" i="5"/>
  <c r="AB24" i="5"/>
  <c r="AB23" i="5"/>
  <c r="AE23" i="5"/>
  <c r="AI29" i="5" s="1"/>
  <c r="AD23" i="5"/>
  <c r="AG29" i="5" s="1"/>
  <c r="AC23" i="5"/>
  <c r="AE22" i="5"/>
  <c r="AH29" i="5" s="1"/>
  <c r="AD22" i="5"/>
  <c r="AF29" i="5" s="1"/>
  <c r="AC22" i="5"/>
  <c r="AJ29" i="5" s="1"/>
  <c r="AB22" i="5"/>
  <c r="AB29" i="5" s="1"/>
  <c r="AB30" i="5" s="1"/>
  <c r="A23" i="7"/>
  <c r="A24" i="7" s="1"/>
  <c r="A25" i="7" s="1"/>
  <c r="A26" i="7" s="1"/>
  <c r="A27" i="7" s="1"/>
  <c r="A23" i="5"/>
  <c r="A24" i="5" s="1"/>
  <c r="A25" i="5" s="1"/>
  <c r="A26" i="5" s="1"/>
  <c r="A27" i="5" s="1"/>
  <c r="A28" i="5" s="1"/>
  <c r="AB29" i="6" l="1"/>
  <c r="AB30" i="6" s="1"/>
  <c r="AE18" i="7"/>
  <c r="K21" i="8"/>
  <c r="AA21" i="8"/>
  <c r="Z21" i="8"/>
  <c r="X21" i="8"/>
  <c r="W21" i="8"/>
  <c r="V21" i="8"/>
  <c r="T21" i="8"/>
  <c r="S21" i="8"/>
  <c r="R21" i="8"/>
  <c r="Q21" i="8"/>
  <c r="P21" i="8"/>
  <c r="O21" i="8"/>
  <c r="N21" i="8"/>
  <c r="M21" i="8"/>
  <c r="L21" i="8"/>
  <c r="J21" i="8"/>
  <c r="I21" i="8"/>
  <c r="H21" i="8"/>
  <c r="G21" i="8"/>
  <c r="F21" i="8"/>
  <c r="E21" i="8"/>
  <c r="D21" i="8"/>
  <c r="Z19" i="8"/>
  <c r="AA19" i="8"/>
  <c r="X19" i="8"/>
  <c r="W19" i="8"/>
  <c r="V19" i="8"/>
  <c r="T19" i="8"/>
  <c r="S19" i="8"/>
  <c r="R19" i="8"/>
  <c r="Q19" i="8"/>
  <c r="P19" i="8"/>
  <c r="O19" i="8"/>
  <c r="N19" i="8"/>
  <c r="M19" i="8"/>
  <c r="L19" i="8"/>
  <c r="J19" i="8"/>
  <c r="I19" i="8"/>
  <c r="H19" i="8"/>
  <c r="G19" i="8"/>
  <c r="F19" i="8"/>
  <c r="E19" i="8"/>
  <c r="D19" i="8"/>
  <c r="AF20" i="8"/>
  <c r="AF18" i="8"/>
  <c r="AF10" i="8"/>
  <c r="AE20" i="8"/>
  <c r="AD20" i="8"/>
  <c r="AC20" i="8"/>
  <c r="AB20" i="8"/>
  <c r="K20" i="8"/>
  <c r="K18" i="8"/>
  <c r="AE18" i="8"/>
  <c r="AD18" i="8"/>
  <c r="AC18" i="8"/>
  <c r="AB18" i="8"/>
  <c r="AB10" i="8"/>
  <c r="AE17" i="8"/>
  <c r="AD17" i="8"/>
  <c r="AC17" i="8"/>
  <c r="AB17" i="8"/>
  <c r="AE16" i="8"/>
  <c r="AD16" i="8"/>
  <c r="AC16" i="8"/>
  <c r="AB16" i="8"/>
  <c r="AE15" i="8"/>
  <c r="AD15" i="8"/>
  <c r="AC15" i="8"/>
  <c r="AB15" i="8"/>
  <c r="AA20" i="8"/>
  <c r="Z20" i="8"/>
  <c r="X20" i="8"/>
  <c r="W20" i="8"/>
  <c r="V20" i="8"/>
  <c r="T20" i="8"/>
  <c r="S20" i="8"/>
  <c r="R20" i="8"/>
  <c r="Q20" i="8"/>
  <c r="P20" i="8"/>
  <c r="O20" i="8"/>
  <c r="N20" i="8"/>
  <c r="M20" i="8"/>
  <c r="L20" i="8"/>
  <c r="J20" i="8"/>
  <c r="I20" i="8"/>
  <c r="H20" i="8"/>
  <c r="G20" i="8"/>
  <c r="F20" i="8"/>
  <c r="E20" i="8"/>
  <c r="D20" i="8"/>
  <c r="AA18" i="8"/>
  <c r="Z18" i="8"/>
  <c r="X18" i="8"/>
  <c r="W18" i="8"/>
  <c r="V18" i="8"/>
  <c r="T18" i="8"/>
  <c r="S18" i="8"/>
  <c r="R18" i="8"/>
  <c r="Q18" i="8"/>
  <c r="P18" i="8"/>
  <c r="O18" i="8"/>
  <c r="N18" i="8"/>
  <c r="M18" i="8"/>
  <c r="L18" i="8"/>
  <c r="J18" i="8"/>
  <c r="I18" i="8"/>
  <c r="H18" i="8"/>
  <c r="G18" i="8"/>
  <c r="F18" i="8"/>
  <c r="E18" i="8"/>
  <c r="D18" i="8"/>
  <c r="A17" i="8"/>
  <c r="W18" i="6"/>
  <c r="V18" i="6"/>
  <c r="O18" i="6"/>
  <c r="D18" i="6"/>
  <c r="D19" i="6" s="1"/>
  <c r="K19" i="8" l="1"/>
  <c r="P19" i="5" l="1"/>
  <c r="AA18" i="5"/>
  <c r="Z18" i="5"/>
  <c r="Z19" i="5" s="1"/>
  <c r="Y18" i="5"/>
  <c r="Y19" i="5" s="1"/>
  <c r="X18" i="5"/>
  <c r="X19" i="5" s="1"/>
  <c r="O18" i="5"/>
  <c r="O19" i="5" s="1"/>
  <c r="J18" i="5"/>
  <c r="J19" i="5" s="1"/>
  <c r="I18" i="5"/>
  <c r="I19" i="5" s="1"/>
  <c r="H18" i="5"/>
  <c r="H19" i="5" s="1"/>
  <c r="G18" i="5"/>
  <c r="F18" i="5"/>
  <c r="E18" i="5"/>
  <c r="E19" i="5" s="1"/>
  <c r="D19" i="5"/>
  <c r="AA18" i="6"/>
  <c r="AA19" i="6" s="1"/>
  <c r="Z18" i="6"/>
  <c r="Z19" i="6" s="1"/>
  <c r="AB17" i="6"/>
  <c r="Y18" i="6"/>
  <c r="Y19" i="6" s="1"/>
  <c r="X18" i="6"/>
  <c r="X19" i="6" s="1"/>
  <c r="P18" i="6"/>
  <c r="P19" i="6" s="1"/>
  <c r="O19" i="6"/>
  <c r="J18" i="6"/>
  <c r="J19" i="6" s="1"/>
  <c r="AD17" i="6"/>
  <c r="AE17" i="6"/>
  <c r="I18" i="6"/>
  <c r="I19" i="6" s="1"/>
  <c r="AC17" i="6"/>
  <c r="H18" i="6"/>
  <c r="H19" i="6" s="1"/>
  <c r="G18" i="6"/>
  <c r="G19" i="6" s="1"/>
  <c r="F18" i="6"/>
  <c r="F19" i="6" s="1"/>
  <c r="E18" i="6"/>
  <c r="E19" i="6" s="1"/>
  <c r="W19" i="6"/>
  <c r="AE16" i="6"/>
  <c r="AD16" i="6"/>
  <c r="AC16" i="6"/>
  <c r="AB16" i="6"/>
  <c r="AE17" i="5"/>
  <c r="AD17" i="5"/>
  <c r="AC17" i="5"/>
  <c r="AE16" i="5"/>
  <c r="AD16" i="5"/>
  <c r="AC16" i="5"/>
  <c r="AB16" i="5"/>
  <c r="AB17" i="5"/>
  <c r="A16" i="8"/>
  <c r="AC15" i="6"/>
  <c r="AE15" i="6"/>
  <c r="AD15" i="6"/>
  <c r="AB15" i="6"/>
  <c r="AE16" i="7"/>
  <c r="AD16" i="7"/>
  <c r="AC16" i="7"/>
  <c r="AC18" i="5" l="1"/>
  <c r="AD18" i="5"/>
  <c r="K18" i="5"/>
  <c r="AE18" i="5"/>
  <c r="F19" i="5"/>
  <c r="K19" i="5" s="1"/>
  <c r="V19" i="5"/>
  <c r="G19" i="5"/>
  <c r="W19" i="5"/>
  <c r="AA19" i="5"/>
  <c r="AE18" i="6"/>
  <c r="AD18" i="6"/>
  <c r="AC18" i="6"/>
  <c r="V19" i="6"/>
  <c r="K18" i="6"/>
  <c r="K19" i="6"/>
  <c r="X11" i="7" l="1"/>
  <c r="W11" i="7"/>
  <c r="X10" i="7"/>
  <c r="W10" i="7"/>
  <c r="X11" i="8"/>
  <c r="W11" i="8"/>
  <c r="X10" i="8"/>
  <c r="W10" i="8"/>
  <c r="AE14" i="8"/>
  <c r="AD14" i="8"/>
  <c r="AC14" i="8"/>
  <c r="AB14" i="8"/>
  <c r="AE13" i="8"/>
  <c r="AD13" i="8"/>
  <c r="AC13" i="8"/>
  <c r="AB13" i="8"/>
  <c r="AE12" i="8"/>
  <c r="AD12" i="8"/>
  <c r="AC12" i="8"/>
  <c r="AB12" i="8"/>
  <c r="AE9" i="8"/>
  <c r="AD9" i="8"/>
  <c r="AC9" i="8"/>
  <c r="AB9" i="8"/>
  <c r="AE8" i="8"/>
  <c r="AD8" i="8"/>
  <c r="AC8" i="8"/>
  <c r="AB8" i="8"/>
  <c r="AE7" i="8"/>
  <c r="AD7" i="8"/>
  <c r="AC7" i="8"/>
  <c r="AB7" i="8"/>
  <c r="AE6" i="8"/>
  <c r="AD6" i="8"/>
  <c r="AC6" i="8"/>
  <c r="AB6" i="8"/>
  <c r="AE5" i="8"/>
  <c r="AD5" i="8"/>
  <c r="AC5" i="8"/>
  <c r="AB5" i="8"/>
  <c r="AE4" i="8"/>
  <c r="AD4" i="8"/>
  <c r="AC4" i="8"/>
  <c r="AE3" i="8"/>
  <c r="AD3" i="8"/>
  <c r="AC3" i="8"/>
  <c r="AB3" i="8"/>
  <c r="I10" i="7"/>
  <c r="AE15" i="7"/>
  <c r="AD15" i="7"/>
  <c r="AC15" i="7"/>
  <c r="AB15" i="7"/>
  <c r="AE14" i="7"/>
  <c r="AD14" i="7"/>
  <c r="AC14" i="7"/>
  <c r="AE13" i="7"/>
  <c r="AD13" i="7"/>
  <c r="AC13" i="7"/>
  <c r="AB13" i="7"/>
  <c r="AE12" i="7"/>
  <c r="AD12" i="7"/>
  <c r="AC12" i="7"/>
  <c r="AB12" i="7"/>
  <c r="AE9" i="7"/>
  <c r="AD9" i="7"/>
  <c r="AC9" i="7"/>
  <c r="AB9" i="7"/>
  <c r="AE8" i="7"/>
  <c r="AD8" i="7"/>
  <c r="AC8" i="7"/>
  <c r="AB8" i="7"/>
  <c r="AE7" i="7"/>
  <c r="AD7" i="7"/>
  <c r="AC7" i="7"/>
  <c r="AB7" i="7"/>
  <c r="AE6" i="7"/>
  <c r="AD6" i="7"/>
  <c r="AC6" i="7"/>
  <c r="AB6" i="7"/>
  <c r="AE5" i="7"/>
  <c r="AD5" i="7"/>
  <c r="AC5" i="7"/>
  <c r="AB5" i="7"/>
  <c r="AE4" i="7"/>
  <c r="AD4" i="7"/>
  <c r="AC4" i="7"/>
  <c r="AE3" i="7"/>
  <c r="AD3" i="7"/>
  <c r="AC3" i="7"/>
  <c r="AB3" i="7"/>
  <c r="AE15" i="5"/>
  <c r="AD15" i="5"/>
  <c r="AC15" i="5"/>
  <c r="AE14" i="5"/>
  <c r="AI18" i="5" s="1"/>
  <c r="AD14" i="5"/>
  <c r="AG18" i="5" s="1"/>
  <c r="AC14" i="5"/>
  <c r="AE13" i="5"/>
  <c r="AD13" i="5"/>
  <c r="AC13" i="5"/>
  <c r="AE12" i="5"/>
  <c r="AD12" i="5"/>
  <c r="AC12" i="5"/>
  <c r="AE9" i="5"/>
  <c r="AD9" i="5"/>
  <c r="AC9" i="5"/>
  <c r="AE8" i="5"/>
  <c r="AD8" i="5"/>
  <c r="AC8" i="5"/>
  <c r="AE7" i="5"/>
  <c r="AD7" i="5"/>
  <c r="AC7" i="5"/>
  <c r="AE6" i="5"/>
  <c r="AD6" i="5"/>
  <c r="AC6" i="5"/>
  <c r="AE5" i="5"/>
  <c r="AD5" i="5"/>
  <c r="AC5" i="5"/>
  <c r="AE4" i="5"/>
  <c r="AD4" i="5"/>
  <c r="AC4" i="5"/>
  <c r="AJ10" i="5" s="1"/>
  <c r="AE3" i="5"/>
  <c r="AD3" i="5"/>
  <c r="AC3" i="5"/>
  <c r="AE14" i="6"/>
  <c r="AI18" i="6" s="1"/>
  <c r="AD14" i="6"/>
  <c r="AG18" i="6" s="1"/>
  <c r="AE13" i="6"/>
  <c r="AD13" i="6"/>
  <c r="AC13" i="6"/>
  <c r="AE12" i="6"/>
  <c r="AD12" i="6"/>
  <c r="AC12" i="6"/>
  <c r="AE9" i="6"/>
  <c r="AD9" i="6"/>
  <c r="AC9" i="6"/>
  <c r="AE8" i="6"/>
  <c r="AD8" i="6"/>
  <c r="AC8" i="6"/>
  <c r="AE7" i="6"/>
  <c r="AD7" i="6"/>
  <c r="AC7" i="6"/>
  <c r="AE6" i="6"/>
  <c r="AD6" i="6"/>
  <c r="AC6" i="6"/>
  <c r="AE5" i="6"/>
  <c r="AD5" i="6"/>
  <c r="AC5" i="6"/>
  <c r="AE4" i="6"/>
  <c r="AD4" i="6"/>
  <c r="AC4" i="6"/>
  <c r="AE3" i="6"/>
  <c r="AD3" i="6"/>
  <c r="AG10" i="6" s="1"/>
  <c r="AC3" i="6"/>
  <c r="H10" i="6"/>
  <c r="H11" i="6" s="1"/>
  <c r="AE10" i="8"/>
  <c r="AB10" i="7"/>
  <c r="AE10" i="7"/>
  <c r="AD10" i="7"/>
  <c r="AD10" i="8"/>
  <c r="AC10" i="8"/>
  <c r="AC10" i="7"/>
  <c r="AA10" i="8"/>
  <c r="AA11" i="8" s="1"/>
  <c r="Z10" i="8"/>
  <c r="Z11" i="8" s="1"/>
  <c r="V10" i="8"/>
  <c r="V11" i="8" s="1"/>
  <c r="T10" i="8"/>
  <c r="T11" i="8" s="1"/>
  <c r="S10" i="8"/>
  <c r="S11" i="8" s="1"/>
  <c r="R10" i="8"/>
  <c r="R11" i="8" s="1"/>
  <c r="Q10" i="8"/>
  <c r="Q11" i="8" s="1"/>
  <c r="P10" i="8"/>
  <c r="P11" i="8" s="1"/>
  <c r="O10" i="8"/>
  <c r="O11" i="8" s="1"/>
  <c r="N10" i="8"/>
  <c r="N11" i="8" s="1"/>
  <c r="M10" i="8"/>
  <c r="M11" i="8" s="1"/>
  <c r="L10" i="8"/>
  <c r="L11" i="8" s="1"/>
  <c r="J10" i="8"/>
  <c r="J11" i="8" s="1"/>
  <c r="I10" i="8"/>
  <c r="I11" i="8" s="1"/>
  <c r="H10" i="8"/>
  <c r="H11" i="8" s="1"/>
  <c r="G10" i="8"/>
  <c r="G11" i="8" s="1"/>
  <c r="F10" i="8"/>
  <c r="F11" i="8" s="1"/>
  <c r="E10" i="8"/>
  <c r="E11" i="8" s="1"/>
  <c r="D10" i="8"/>
  <c r="D11" i="8" s="1"/>
  <c r="A4" i="8"/>
  <c r="A5" i="8" s="1"/>
  <c r="A6" i="8" s="1"/>
  <c r="A7" i="8" s="1"/>
  <c r="A8" i="8" s="1"/>
  <c r="A9" i="8" s="1"/>
  <c r="A12" i="8" s="1"/>
  <c r="A13" i="8" s="1"/>
  <c r="A14" i="8" s="1"/>
  <c r="A15" i="8" s="1"/>
  <c r="AA11" i="7"/>
  <c r="AA10" i="7"/>
  <c r="Z10" i="7"/>
  <c r="Z11" i="7" s="1"/>
  <c r="V10" i="7"/>
  <c r="V11" i="7" s="1"/>
  <c r="Q10" i="7"/>
  <c r="Q11" i="7" s="1"/>
  <c r="P10" i="7"/>
  <c r="P11" i="7" s="1"/>
  <c r="O10" i="7"/>
  <c r="O11" i="7" s="1"/>
  <c r="K11" i="7"/>
  <c r="K10" i="7"/>
  <c r="T11" i="7"/>
  <c r="S11" i="7"/>
  <c r="R11" i="7"/>
  <c r="N11" i="7"/>
  <c r="M11" i="7"/>
  <c r="L11" i="7"/>
  <c r="J11" i="7"/>
  <c r="I11" i="7"/>
  <c r="H11" i="7"/>
  <c r="G11" i="7"/>
  <c r="F11" i="7"/>
  <c r="E11" i="7"/>
  <c r="D11" i="7"/>
  <c r="T10" i="7"/>
  <c r="S10" i="7"/>
  <c r="R10" i="7"/>
  <c r="N10" i="7"/>
  <c r="M10" i="7"/>
  <c r="L10" i="7"/>
  <c r="J10" i="7"/>
  <c r="H10" i="7"/>
  <c r="G10" i="7"/>
  <c r="F10" i="7"/>
  <c r="E10" i="7"/>
  <c r="D10" i="7"/>
  <c r="A5" i="7"/>
  <c r="A6" i="7" s="1"/>
  <c r="A7" i="7" s="1"/>
  <c r="A8" i="7" s="1"/>
  <c r="A9" i="7" s="1"/>
  <c r="A12" i="7" s="1"/>
  <c r="A13" i="7" s="1"/>
  <c r="A14" i="7" s="1"/>
  <c r="A15" i="7" s="1"/>
  <c r="A16" i="7" s="1"/>
  <c r="A17" i="7" s="1"/>
  <c r="A4" i="7"/>
  <c r="AB15" i="5"/>
  <c r="AB14" i="5"/>
  <c r="AB13" i="5"/>
  <c r="AB12" i="5"/>
  <c r="AA10" i="5"/>
  <c r="AA20" i="5" s="1"/>
  <c r="Z10" i="5"/>
  <c r="Z20" i="5" s="1"/>
  <c r="Y10" i="5"/>
  <c r="Y20" i="5" s="1"/>
  <c r="X10" i="5"/>
  <c r="X20" i="5" s="1"/>
  <c r="AB9" i="5"/>
  <c r="AB8" i="5"/>
  <c r="AB7" i="5"/>
  <c r="AB6" i="5"/>
  <c r="AB5" i="5"/>
  <c r="AB4" i="5"/>
  <c r="AB3" i="5"/>
  <c r="AB14" i="6"/>
  <c r="AB13" i="6"/>
  <c r="AB12" i="6"/>
  <c r="AA10" i="6"/>
  <c r="AA20" i="6" s="1"/>
  <c r="Z10" i="6"/>
  <c r="Z20" i="6" s="1"/>
  <c r="Y10" i="6"/>
  <c r="Y20" i="6" s="1"/>
  <c r="X10" i="6"/>
  <c r="X20" i="6" s="1"/>
  <c r="AB9" i="6"/>
  <c r="AB8" i="6"/>
  <c r="AB7" i="6"/>
  <c r="AB6" i="6"/>
  <c r="AB5" i="6"/>
  <c r="AB4" i="6"/>
  <c r="AB3" i="6"/>
  <c r="W10" i="5"/>
  <c r="W20" i="5" s="1"/>
  <c r="V10" i="5"/>
  <c r="V20" i="5" s="1"/>
  <c r="P10" i="5"/>
  <c r="P20" i="5" s="1"/>
  <c r="O10" i="5"/>
  <c r="O20" i="5" s="1"/>
  <c r="J10" i="5"/>
  <c r="J20" i="5" s="1"/>
  <c r="I10" i="5"/>
  <c r="I20" i="5" s="1"/>
  <c r="H10" i="5"/>
  <c r="H20" i="5" s="1"/>
  <c r="G10" i="5"/>
  <c r="G20" i="5" s="1"/>
  <c r="F10" i="5"/>
  <c r="F20" i="5" s="1"/>
  <c r="E10" i="5"/>
  <c r="E20" i="5" s="1"/>
  <c r="D10" i="5"/>
  <c r="D20" i="5" s="1"/>
  <c r="A4" i="5"/>
  <c r="A5" i="5" s="1"/>
  <c r="A6" i="5" s="1"/>
  <c r="A7" i="5" s="1"/>
  <c r="A8" i="5" s="1"/>
  <c r="A9" i="5" s="1"/>
  <c r="A12" i="5" s="1"/>
  <c r="A13" i="5" s="1"/>
  <c r="A14" i="5" s="1"/>
  <c r="A15" i="5" s="1"/>
  <c r="A16" i="5" s="1"/>
  <c r="A17" i="5" s="1"/>
  <c r="R10" i="6"/>
  <c r="W10" i="6"/>
  <c r="W20" i="6" s="1"/>
  <c r="V10" i="6"/>
  <c r="V20" i="6" s="1"/>
  <c r="P10" i="6"/>
  <c r="P20" i="6" s="1"/>
  <c r="O10" i="6"/>
  <c r="O20" i="6" s="1"/>
  <c r="J10" i="6"/>
  <c r="J20" i="6" s="1"/>
  <c r="I10" i="6"/>
  <c r="I20" i="6" s="1"/>
  <c r="I31" i="6" s="1"/>
  <c r="G10" i="6"/>
  <c r="G20" i="6" s="1"/>
  <c r="F10" i="6"/>
  <c r="F20" i="6" s="1"/>
  <c r="E10" i="6"/>
  <c r="E20" i="6" s="1"/>
  <c r="D10" i="6"/>
  <c r="D20" i="6" s="1"/>
  <c r="D31" i="6" s="1"/>
  <c r="D32" i="6" s="1"/>
  <c r="A4" i="6"/>
  <c r="A5" i="6" s="1"/>
  <c r="A6" i="6" s="1"/>
  <c r="A7" i="6" s="1"/>
  <c r="A8" i="6" s="1"/>
  <c r="A9" i="6" s="1"/>
  <c r="A12" i="6" s="1"/>
  <c r="A13" i="6" s="1"/>
  <c r="A14" i="6" s="1"/>
  <c r="A15" i="6" s="1"/>
  <c r="A16" i="6" s="1"/>
  <c r="A17" i="6" s="1"/>
  <c r="AF18" i="6" l="1"/>
  <c r="I32" i="6"/>
  <c r="E21" i="6"/>
  <c r="E31" i="6"/>
  <c r="E32" i="6" s="1"/>
  <c r="J21" i="6"/>
  <c r="J31" i="6"/>
  <c r="J32" i="6" s="1"/>
  <c r="W31" i="6"/>
  <c r="W32" i="6" s="1"/>
  <c r="W21" i="6"/>
  <c r="AA21" i="6"/>
  <c r="AA31" i="6"/>
  <c r="AA32" i="6" s="1"/>
  <c r="V31" i="6"/>
  <c r="V32" i="6" s="1"/>
  <c r="V21" i="6"/>
  <c r="F21" i="6"/>
  <c r="F31" i="6"/>
  <c r="O21" i="6"/>
  <c r="O31" i="6"/>
  <c r="O32" i="6" s="1"/>
  <c r="X21" i="6"/>
  <c r="X31" i="6"/>
  <c r="X32" i="6" s="1"/>
  <c r="Z21" i="6"/>
  <c r="Z31" i="6"/>
  <c r="Z32" i="6" s="1"/>
  <c r="G21" i="6"/>
  <c r="G31" i="6"/>
  <c r="G32" i="6" s="1"/>
  <c r="P21" i="6"/>
  <c r="P31" i="6"/>
  <c r="P32" i="6" s="1"/>
  <c r="Y21" i="6"/>
  <c r="Y31" i="6"/>
  <c r="Y32" i="6" s="1"/>
  <c r="D21" i="5"/>
  <c r="D31" i="5"/>
  <c r="H31" i="5"/>
  <c r="H21" i="5"/>
  <c r="AE20" i="5"/>
  <c r="P21" i="5"/>
  <c r="P31" i="5"/>
  <c r="D11" i="5"/>
  <c r="H11" i="5"/>
  <c r="P11" i="5"/>
  <c r="AA21" i="5"/>
  <c r="AA31" i="5"/>
  <c r="AA11" i="5"/>
  <c r="AE10" i="5"/>
  <c r="E21" i="5"/>
  <c r="E31" i="5"/>
  <c r="AC20" i="5"/>
  <c r="I31" i="5"/>
  <c r="I21" i="5"/>
  <c r="AD20" i="5"/>
  <c r="V31" i="5"/>
  <c r="V21" i="5"/>
  <c r="E11" i="5"/>
  <c r="I11" i="5"/>
  <c r="V11" i="5"/>
  <c r="X21" i="5"/>
  <c r="X31" i="5"/>
  <c r="X11" i="5"/>
  <c r="AB10" i="5"/>
  <c r="AB11" i="5" s="1"/>
  <c r="AC10" i="5"/>
  <c r="F31" i="5"/>
  <c r="F21" i="5"/>
  <c r="K21" i="5" s="1"/>
  <c r="K20" i="5"/>
  <c r="J21" i="5"/>
  <c r="J31" i="5"/>
  <c r="W31" i="5"/>
  <c r="W21" i="5"/>
  <c r="F11" i="5"/>
  <c r="J11" i="5"/>
  <c r="W11" i="5"/>
  <c r="Y31" i="5"/>
  <c r="Y21" i="5"/>
  <c r="Y11" i="5"/>
  <c r="G21" i="5"/>
  <c r="G31" i="5"/>
  <c r="O21" i="5"/>
  <c r="O31" i="5"/>
  <c r="K10" i="5"/>
  <c r="G11" i="5"/>
  <c r="O11" i="5"/>
  <c r="Z21" i="5"/>
  <c r="Z31" i="5"/>
  <c r="Z11" i="5"/>
  <c r="AD10" i="5"/>
  <c r="AI10" i="5"/>
  <c r="AI20" i="5" s="1"/>
  <c r="AI31" i="5" s="1"/>
  <c r="AI41" i="5" s="1"/>
  <c r="AF10" i="5"/>
  <c r="AG10" i="5"/>
  <c r="AG20" i="5" s="1"/>
  <c r="AG31" i="5" s="1"/>
  <c r="AG41" i="5" s="1"/>
  <c r="AH10" i="5"/>
  <c r="AF18" i="5"/>
  <c r="AB18" i="5"/>
  <c r="AB19" i="5" s="1"/>
  <c r="AJ18" i="5"/>
  <c r="AJ20" i="5" s="1"/>
  <c r="AJ31" i="5" s="1"/>
  <c r="AJ41" i="5" s="1"/>
  <c r="AH18" i="5"/>
  <c r="AH20" i="5" s="1"/>
  <c r="AH31" i="5" s="1"/>
  <c r="AH41" i="5" s="1"/>
  <c r="AD20" i="6"/>
  <c r="I21" i="6"/>
  <c r="AH10" i="6"/>
  <c r="AJ18" i="6"/>
  <c r="AE10" i="6"/>
  <c r="AI10" i="6"/>
  <c r="AI20" i="6" s="1"/>
  <c r="AI31" i="6" s="1"/>
  <c r="AF10" i="6"/>
  <c r="AF20" i="6" s="1"/>
  <c r="AF31" i="6" s="1"/>
  <c r="AG20" i="6"/>
  <c r="AG31" i="6" s="1"/>
  <c r="P11" i="6"/>
  <c r="D11" i="6"/>
  <c r="V11" i="6"/>
  <c r="AB18" i="6"/>
  <c r="AB19" i="6" s="1"/>
  <c r="AJ10" i="6"/>
  <c r="AH18" i="6"/>
  <c r="K20" i="6"/>
  <c r="D21" i="6"/>
  <c r="K21" i="6" s="1"/>
  <c r="E11" i="6"/>
  <c r="I11" i="6"/>
  <c r="F11" i="6"/>
  <c r="J11" i="6"/>
  <c r="W11" i="6"/>
  <c r="Y11" i="6"/>
  <c r="AC10" i="6"/>
  <c r="H20" i="6"/>
  <c r="AA11" i="6"/>
  <c r="X11" i="6"/>
  <c r="AB10" i="6"/>
  <c r="K10" i="6"/>
  <c r="G11" i="6"/>
  <c r="O11" i="6"/>
  <c r="Z11" i="6"/>
  <c r="AD10" i="6"/>
  <c r="K11" i="8"/>
  <c r="K10" i="8"/>
  <c r="AJ20" i="6" l="1"/>
  <c r="AJ31" i="6" s="1"/>
  <c r="F32" i="6"/>
  <c r="K32" i="6" s="1"/>
  <c r="K31" i="6"/>
  <c r="AD31" i="6"/>
  <c r="AE20" i="6"/>
  <c r="H31" i="6"/>
  <c r="AB20" i="6"/>
  <c r="AB21" i="6" s="1"/>
  <c r="AH20" i="6"/>
  <c r="AH31" i="6" s="1"/>
  <c r="AA32" i="5"/>
  <c r="AA41" i="5"/>
  <c r="AA42" i="5" s="1"/>
  <c r="O32" i="5"/>
  <c r="O41" i="5"/>
  <c r="O42" i="5" s="1"/>
  <c r="J32" i="5"/>
  <c r="J41" i="5"/>
  <c r="J42" i="5" s="1"/>
  <c r="F32" i="5"/>
  <c r="F41" i="5"/>
  <c r="K31" i="5"/>
  <c r="X32" i="5"/>
  <c r="X41" i="5"/>
  <c r="X42" i="5" s="1"/>
  <c r="P32" i="5"/>
  <c r="P41" i="5"/>
  <c r="P42" i="5" s="1"/>
  <c r="H32" i="5"/>
  <c r="H41" i="5"/>
  <c r="AE31" i="5"/>
  <c r="AC11" i="5"/>
  <c r="AD11" i="5"/>
  <c r="K11" i="5"/>
  <c r="I41" i="5"/>
  <c r="I32" i="5"/>
  <c r="AD31" i="5"/>
  <c r="AC31" i="5"/>
  <c r="D41" i="5"/>
  <c r="D42" i="5" s="1"/>
  <c r="D32" i="5"/>
  <c r="Z32" i="5"/>
  <c r="Z41" i="5"/>
  <c r="Z42" i="5" s="1"/>
  <c r="W32" i="5"/>
  <c r="W41" i="5"/>
  <c r="W42" i="5" s="1"/>
  <c r="E41" i="5"/>
  <c r="E42" i="5" s="1"/>
  <c r="E32" i="5"/>
  <c r="G41" i="5"/>
  <c r="G42" i="5" s="1"/>
  <c r="G32" i="5"/>
  <c r="Y32" i="5"/>
  <c r="Y41" i="5"/>
  <c r="Y42" i="5" s="1"/>
  <c r="V32" i="5"/>
  <c r="V41" i="5"/>
  <c r="V42" i="5" s="1"/>
  <c r="AE11" i="5"/>
  <c r="AF20" i="5"/>
  <c r="AF31" i="5" s="1"/>
  <c r="AB20" i="5"/>
  <c r="AC20" i="6"/>
  <c r="AB11" i="6"/>
  <c r="H21" i="6"/>
  <c r="K11" i="6"/>
  <c r="AB31" i="6" l="1"/>
  <c r="AB32" i="6" s="1"/>
  <c r="H32" i="6"/>
  <c r="AE31" i="6"/>
  <c r="AC31" i="6"/>
  <c r="H42" i="5"/>
  <c r="AE41" i="5"/>
  <c r="K32" i="5"/>
  <c r="I42" i="5"/>
  <c r="AD41" i="5"/>
  <c r="AC41" i="5"/>
  <c r="F42" i="5"/>
  <c r="K42" i="5" s="1"/>
  <c r="K41" i="5"/>
  <c r="AB21" i="5"/>
  <c r="AB31" i="5"/>
  <c r="AB32" i="5" l="1"/>
  <c r="AB41" i="5"/>
  <c r="AB42" i="5" s="1"/>
</calcChain>
</file>

<file path=xl/sharedStrings.xml><?xml version="1.0" encoding="utf-8"?>
<sst xmlns="http://schemas.openxmlformats.org/spreadsheetml/2006/main" count="2138" uniqueCount="705">
  <si>
    <t>Fernando Abad</t>
  </si>
  <si>
    <t>Jesse Chavez</t>
  </si>
  <si>
    <t>Ryan Cook</t>
  </si>
  <si>
    <t>Sean Doolittle</t>
  </si>
  <si>
    <t>Jeff Francis</t>
  </si>
  <si>
    <t>Sonny Gray</t>
  </si>
  <si>
    <t>Luke Gregerson</t>
  </si>
  <si>
    <t>Jason Hammel</t>
  </si>
  <si>
    <t>Jim Johnson</t>
  </si>
  <si>
    <t>Scott Kazmir</t>
  </si>
  <si>
    <t>Jon Lester</t>
  </si>
  <si>
    <t>Josh Lindblom</t>
  </si>
  <si>
    <t>Brad Mills</t>
  </si>
  <si>
    <t>Tommy Milone</t>
  </si>
  <si>
    <t>Eric O'Flaherty</t>
  </si>
  <si>
    <t>Dan Otero</t>
  </si>
  <si>
    <t>Drew Pomeranz</t>
  </si>
  <si>
    <t>Fernando Rodriguez</t>
  </si>
  <si>
    <t>Jeff Samardzija</t>
  </si>
  <si>
    <t>Joe Savery</t>
  </si>
  <si>
    <t>Evan Scribner</t>
  </si>
  <si>
    <t>Dan Straily</t>
  </si>
  <si>
    <t>Bryan Anderson</t>
  </si>
  <si>
    <t>John Jaso</t>
  </si>
  <si>
    <t>Derek Norris</t>
  </si>
  <si>
    <t>Geovany Soto</t>
  </si>
  <si>
    <t>Stephen Vogt</t>
  </si>
  <si>
    <t>#</t>
  </si>
  <si>
    <t>Infielders</t>
  </si>
  <si>
    <t>Daric Barton</t>
  </si>
  <si>
    <t>Kyle Blanks</t>
  </si>
  <si>
    <t>Alberto Callaspo</t>
  </si>
  <si>
    <t>Josh Donaldson</t>
  </si>
  <si>
    <t>Adam Dunn</t>
  </si>
  <si>
    <t>Nate Freiman</t>
  </si>
  <si>
    <t>Jed Lowrie</t>
  </si>
  <si>
    <t>Brandon Moss</t>
  </si>
  <si>
    <t>Andy Parrino</t>
  </si>
  <si>
    <t>Nick Punto</t>
  </si>
  <si>
    <t>Eric Sogard</t>
  </si>
  <si>
    <t>Outfielders</t>
  </si>
  <si>
    <t>Billy Burns</t>
  </si>
  <si>
    <t>Yoenis Cespedes</t>
  </si>
  <si>
    <t>Coco Crisp</t>
  </si>
  <si>
    <t>29, 23</t>
  </si>
  <si>
    <t>Sam Fuld</t>
  </si>
  <si>
    <t>Craig Gentry</t>
  </si>
  <si>
    <t>Jonny Gomes</t>
  </si>
  <si>
    <t>Josh Reddick</t>
  </si>
  <si>
    <t>Billy Butler</t>
  </si>
  <si>
    <t>Brett Lawrie</t>
  </si>
  <si>
    <t>Kendall Graveman</t>
  </si>
  <si>
    <t>Tyler Clippard</t>
  </si>
  <si>
    <t>Jesse Hahn</t>
  </si>
  <si>
    <t>Josh Phegley</t>
  </si>
  <si>
    <t>Mark Canha</t>
  </si>
  <si>
    <t>Marcus Semien</t>
  </si>
  <si>
    <t>Ben Zobrist</t>
  </si>
  <si>
    <t>Tyler Ladendorf</t>
  </si>
  <si>
    <t>RJ Alvarez</t>
  </si>
  <si>
    <t>rp</t>
  </si>
  <si>
    <t>sp</t>
  </si>
  <si>
    <t>Ike Davis</t>
  </si>
  <si>
    <t>15 &gt; 14</t>
  </si>
  <si>
    <t>14 &gt; 15</t>
  </si>
  <si>
    <t>=</t>
  </si>
  <si>
    <t>15 &gt;&gt; 14</t>
  </si>
  <si>
    <t>14 &gt;&gt; 15</t>
  </si>
  <si>
    <t>15&gt;14</t>
  </si>
  <si>
    <t>15&gt;&gt;14</t>
  </si>
  <si>
    <t>14&gt;15</t>
  </si>
  <si>
    <t>14&gt;&gt;15</t>
  </si>
  <si>
    <t>15 &gt;&gt; two arrows better</t>
  </si>
  <si>
    <t>&gt;&gt; arrows better overall</t>
  </si>
  <si>
    <t>equal ish hitting overall, better up the middle</t>
  </si>
  <si>
    <t>G's analysis</t>
  </si>
  <si>
    <t>A's analysis</t>
  </si>
  <si>
    <t>Team Totals</t>
  </si>
  <si>
    <t>AB</t>
  </si>
  <si>
    <t>R</t>
  </si>
  <si>
    <t>H</t>
  </si>
  <si>
    <t>RBI</t>
  </si>
  <si>
    <t>BB</t>
  </si>
  <si>
    <t>SO</t>
  </si>
  <si>
    <t>PA</t>
  </si>
  <si>
    <t>BA</t>
  </si>
  <si>
    <t>OBP</t>
  </si>
  <si>
    <t>SLG</t>
  </si>
  <si>
    <t>OPS</t>
  </si>
  <si>
    <t>Pit</t>
  </si>
  <si>
    <t>Str</t>
  </si>
  <si>
    <t>WPA</t>
  </si>
  <si>
    <t>aLI</t>
  </si>
  <si>
    <t>WPA+</t>
  </si>
  <si>
    <t>WPA-</t>
  </si>
  <si>
    <t>RE24</t>
  </si>
  <si>
    <t>PO</t>
  </si>
  <si>
    <t>A</t>
  </si>
  <si>
    <t>IP</t>
  </si>
  <si>
    <t>ER</t>
  </si>
  <si>
    <t>HR</t>
  </si>
  <si>
    <t>ERA</t>
  </si>
  <si>
    <t>BF</t>
  </si>
  <si>
    <t>Ctct</t>
  </si>
  <si>
    <t>StS</t>
  </si>
  <si>
    <t>StL</t>
  </si>
  <si>
    <t>GB</t>
  </si>
  <si>
    <t>FB</t>
  </si>
  <si>
    <t>LD</t>
  </si>
  <si>
    <t>Unk</t>
  </si>
  <si>
    <t>GSc</t>
  </si>
  <si>
    <t>IR</t>
  </si>
  <si>
    <t>IS</t>
  </si>
  <si>
    <t>W 8-0 vs. TEX</t>
  </si>
  <si>
    <t>W 10-0 vs. TEX</t>
  </si>
  <si>
    <t>L 1-3 vs. TEX</t>
  </si>
  <si>
    <t>L 1-10 vs. TEX</t>
  </si>
  <si>
    <t>W 12-0 vs. SEA</t>
  </si>
  <si>
    <t>L X 4-5 vs. SEA</t>
  </si>
  <si>
    <t>L X 7-8 vs. SEA</t>
  </si>
  <si>
    <t>W 8-1 @ HOU</t>
  </si>
  <si>
    <t>W 4-0 @ HOU</t>
  </si>
  <si>
    <t>L 1-6 @ HOU</t>
  </si>
  <si>
    <t>L 0-2 vs. CLE</t>
  </si>
  <si>
    <t>W 6-1 vs. CLE</t>
  </si>
  <si>
    <t>L 4-6 vs. CLE</t>
  </si>
  <si>
    <t>W 3-2 vs. SEA</t>
  </si>
  <si>
    <t>L 1-3 vs. SEA</t>
  </si>
  <si>
    <t>W 6-3 vs. SEA</t>
  </si>
  <si>
    <t>W 8-3 @ MIN</t>
  </si>
  <si>
    <t>W 7-4 @ MIN</t>
  </si>
  <si>
    <t>W 6-1 @ MIN</t>
  </si>
  <si>
    <t>L 4-6 @ SEA</t>
  </si>
  <si>
    <t>4--3</t>
  </si>
  <si>
    <t>2nd</t>
  </si>
  <si>
    <t>W 3-1 @ SEA</t>
  </si>
  <si>
    <t>3--4</t>
  </si>
  <si>
    <t>3rd</t>
  </si>
  <si>
    <t>Per Game</t>
  </si>
  <si>
    <t>2B</t>
  </si>
  <si>
    <t>3B</t>
  </si>
  <si>
    <t>E</t>
  </si>
  <si>
    <t>XBH</t>
  </si>
  <si>
    <r>
      <t>Gray, Gregerson, Doolittle,</t>
    </r>
    <r>
      <rPr>
        <sz val="11"/>
        <color rgb="FFFF0000"/>
        <rFont val="Calibri"/>
        <family val="2"/>
        <scheme val="minor"/>
      </rPr>
      <t xml:space="preserve"> Johnson</t>
    </r>
    <r>
      <rPr>
        <sz val="11"/>
        <color theme="1"/>
        <rFont val="Calibri"/>
        <family val="2"/>
        <scheme val="minor"/>
      </rPr>
      <t>,  Abad</t>
    </r>
  </si>
  <si>
    <t>Kazmir, Otero</t>
  </si>
  <si>
    <r>
      <t xml:space="preserve">Lindblom, Pomeranz, Gregerson, Doolittle, </t>
    </r>
    <r>
      <rPr>
        <sz val="11"/>
        <color rgb="FFFF0000"/>
        <rFont val="Calibri"/>
        <family val="2"/>
        <scheme val="minor"/>
      </rPr>
      <t>Johnson,</t>
    </r>
    <r>
      <rPr>
        <sz val="11"/>
        <color theme="1"/>
        <rFont val="Calibri"/>
        <family val="2"/>
        <scheme val="minor"/>
      </rPr>
      <t xml:space="preserve"> Scribner</t>
    </r>
  </si>
  <si>
    <t>Chavez, Abad, Doolittle, Gregerson, Pomeranz X</t>
  </si>
  <si>
    <r>
      <rPr>
        <sz val="11"/>
        <color rgb="FFFF0000"/>
        <rFont val="Calibri"/>
        <family val="2"/>
        <scheme val="minor"/>
      </rPr>
      <t>Straily</t>
    </r>
    <r>
      <rPr>
        <sz val="11"/>
        <color theme="1"/>
        <rFont val="Calibri"/>
        <family val="2"/>
        <scheme val="minor"/>
      </rPr>
      <t>, Pomeranz, Johnson, Scribner</t>
    </r>
  </si>
  <si>
    <t>Gray, Gregerson, Doolittle, Johnson</t>
  </si>
  <si>
    <t>Kazmir, Abad, Otero, Cook</t>
  </si>
  <si>
    <t>Chavez, Doolittle, Gregerson, Johnson, Otero X</t>
  </si>
  <si>
    <t>Straily, Cook, Abad</t>
  </si>
  <si>
    <r>
      <rPr>
        <sz val="11"/>
        <color rgb="FFFF0000"/>
        <rFont val="Calibri"/>
        <family val="2"/>
        <scheme val="minor"/>
      </rPr>
      <t>Milone</t>
    </r>
    <r>
      <rPr>
        <sz val="11"/>
        <color theme="1"/>
        <rFont val="Calibri"/>
        <family val="2"/>
        <scheme val="minor"/>
      </rPr>
      <t>, Pomeranz, Johnson</t>
    </r>
  </si>
  <si>
    <t>Gray, Doolittle, Gregerson</t>
  </si>
  <si>
    <t>Opponent</t>
  </si>
  <si>
    <t>Gray, Scribner</t>
  </si>
  <si>
    <r>
      <rPr>
        <sz val="11"/>
        <color rgb="FFFF0000"/>
        <rFont val="Calibri"/>
        <family val="2"/>
        <scheme val="minor"/>
      </rPr>
      <t>Hahn,</t>
    </r>
    <r>
      <rPr>
        <sz val="11"/>
        <color theme="1"/>
        <rFont val="Calibri"/>
        <family val="2"/>
        <scheme val="minor"/>
      </rPr>
      <t xml:space="preserve"> O'Flaherty, Chavez, Abad</t>
    </r>
  </si>
  <si>
    <t>Kazmir, Otero, Alvarez</t>
  </si>
  <si>
    <t>Pomeranz, Abad, Alvarez</t>
  </si>
  <si>
    <r>
      <rPr>
        <sz val="11"/>
        <color rgb="FFFF0000"/>
        <rFont val="Calibri"/>
        <family val="2"/>
        <scheme val="minor"/>
      </rPr>
      <t>Graveman,</t>
    </r>
    <r>
      <rPr>
        <sz val="11"/>
        <color theme="1"/>
        <rFont val="Calibri"/>
        <family val="2"/>
        <scheme val="minor"/>
      </rPr>
      <t xml:space="preserve"> Scribner, Alvarez, Clippard</t>
    </r>
  </si>
  <si>
    <r>
      <t xml:space="preserve">Gray, O'Flaherty, Otero, Clippard, </t>
    </r>
    <r>
      <rPr>
        <sz val="11"/>
        <color rgb="FFFF0000"/>
        <rFont val="Calibri"/>
        <family val="2"/>
        <scheme val="minor"/>
      </rPr>
      <t>Abad,</t>
    </r>
    <r>
      <rPr>
        <sz val="11"/>
        <color theme="1"/>
        <rFont val="Calibri"/>
        <family val="2"/>
        <scheme val="minor"/>
      </rPr>
      <t xml:space="preserve"> Chavez</t>
    </r>
  </si>
  <si>
    <t>Kazmir, Abad, Otero, Chavez</t>
  </si>
  <si>
    <t>Graveman, O'Flaherty, Otero, Abad, Clippard</t>
  </si>
  <si>
    <r>
      <rPr>
        <sz val="11"/>
        <color rgb="FFFF0000"/>
        <rFont val="Calibri"/>
        <family val="2"/>
        <scheme val="minor"/>
      </rPr>
      <t>Pomeranz,</t>
    </r>
    <r>
      <rPr>
        <sz val="11"/>
        <rFont val="Calibri"/>
        <family val="2"/>
        <scheme val="minor"/>
      </rPr>
      <t xml:space="preserve"> Scribner, Alvarez</t>
    </r>
  </si>
  <si>
    <t>Str/Pit</t>
  </si>
  <si>
    <t>GO/AO</t>
  </si>
  <si>
    <t>WHIP</t>
  </si>
  <si>
    <t>SO/BB</t>
  </si>
  <si>
    <t>Smaller</t>
  </si>
  <si>
    <t>Bigger</t>
  </si>
  <si>
    <t>SO/PA</t>
  </si>
  <si>
    <t>BB/PA</t>
  </si>
  <si>
    <t>SO/PA W</t>
  </si>
  <si>
    <t>SO/PA L</t>
  </si>
  <si>
    <t>BB/PA W</t>
  </si>
  <si>
    <t>BB/PA L</t>
  </si>
  <si>
    <t>SO/BB W</t>
  </si>
  <si>
    <r>
      <t xml:space="preserve">Hahn, O'Flaherty, Scribner, Alvarez, </t>
    </r>
    <r>
      <rPr>
        <sz val="11"/>
        <color rgb="FFFF0000"/>
        <rFont val="Calibri"/>
        <family val="2"/>
        <scheme val="minor"/>
      </rPr>
      <t>Clippard</t>
    </r>
  </si>
  <si>
    <t>IRS</t>
  </si>
  <si>
    <t>L 4-6 @ KC</t>
  </si>
  <si>
    <r>
      <t xml:space="preserve">Gray, O'Flaherty, </t>
    </r>
    <r>
      <rPr>
        <sz val="11"/>
        <color rgb="FFFF0000"/>
        <rFont val="Calibri"/>
        <family val="2"/>
        <scheme val="minor"/>
      </rPr>
      <t>Otero</t>
    </r>
  </si>
  <si>
    <t>W 3-0 @ SEA</t>
  </si>
  <si>
    <t>Kazmir, Abad, Otero, Gregerson, Doolittle</t>
  </si>
  <si>
    <t>W 3-2 @ LAA</t>
  </si>
  <si>
    <t>Chavez, Johnson, Gregerson</t>
  </si>
  <si>
    <t>W 5-0 @ KC</t>
  </si>
  <si>
    <t>L 2-4 @ KC</t>
  </si>
  <si>
    <t>3--4 Per Week</t>
  </si>
  <si>
    <t>3--3 Per Week</t>
  </si>
  <si>
    <t>6--7 Total</t>
  </si>
  <si>
    <t>Total Ave</t>
  </si>
  <si>
    <t>1st</t>
  </si>
  <si>
    <t>9--4</t>
  </si>
  <si>
    <t>5--1 Per Week</t>
  </si>
  <si>
    <r>
      <t xml:space="preserve">Kazmir, </t>
    </r>
    <r>
      <rPr>
        <sz val="11"/>
        <color rgb="FFFF0000"/>
        <rFont val="Calibri"/>
        <family val="2"/>
        <scheme val="minor"/>
      </rPr>
      <t>O'Flaherty</t>
    </r>
  </si>
  <si>
    <t>Hahn, Chavez</t>
  </si>
  <si>
    <t>W 10-9 @ LAA</t>
  </si>
  <si>
    <t>Rec</t>
  </si>
  <si>
    <t>Straily, Pomeranz, Cook, Otero, Doolittle, Johnson</t>
  </si>
  <si>
    <t>L 4-5 @ LAA</t>
  </si>
  <si>
    <r>
      <t xml:space="preserve">Milone, Otero, Abad, Cook, </t>
    </r>
    <r>
      <rPr>
        <sz val="11"/>
        <color rgb="FFFF0000"/>
        <rFont val="Calibri"/>
        <family val="2"/>
        <scheme val="minor"/>
      </rPr>
      <t>Gregerson, Pomeranz</t>
    </r>
  </si>
  <si>
    <t>W 11-3 Vs. HOU</t>
  </si>
  <si>
    <t>Gray, Abad, Cook</t>
  </si>
  <si>
    <t>W 6-3 @ LAA</t>
  </si>
  <si>
    <t>L 1-14 @ LAA</t>
  </si>
  <si>
    <t>Graveman, Otero, Scribner, Clippard</t>
  </si>
  <si>
    <r>
      <rPr>
        <sz val="11"/>
        <color rgb="FFFF0000"/>
        <rFont val="Calibri"/>
        <family val="2"/>
        <scheme val="minor"/>
      </rPr>
      <t>Pomeranz, Alvarez, Abad</t>
    </r>
    <r>
      <rPr>
        <sz val="11"/>
        <color theme="1"/>
        <rFont val="Calibri"/>
        <family val="2"/>
        <scheme val="minor"/>
      </rPr>
      <t>, Davis… Ike Davis</t>
    </r>
  </si>
  <si>
    <t>W 9-2 @ LAA</t>
  </si>
  <si>
    <t>Gray, Scribner, Leon</t>
  </si>
  <si>
    <t>W 4-3 Vs. HOU</t>
  </si>
  <si>
    <t>0--1</t>
  </si>
  <si>
    <t>6--6</t>
  </si>
  <si>
    <t>7--8</t>
  </si>
  <si>
    <t>1--1</t>
  </si>
  <si>
    <t>2--1</t>
  </si>
  <si>
    <t>1--2</t>
  </si>
  <si>
    <t>2--2</t>
  </si>
  <si>
    <t>2--3</t>
  </si>
  <si>
    <t>3--3</t>
  </si>
  <si>
    <t>5--3</t>
  </si>
  <si>
    <t>6--3</t>
  </si>
  <si>
    <t>6--4</t>
  </si>
  <si>
    <t>8--4</t>
  </si>
  <si>
    <t>7--4</t>
  </si>
  <si>
    <t>10--4</t>
  </si>
  <si>
    <t>10--5</t>
  </si>
  <si>
    <t>11--5</t>
  </si>
  <si>
    <t>12--5</t>
  </si>
  <si>
    <t>1--0</t>
  </si>
  <si>
    <t>3--2</t>
  </si>
  <si>
    <t xml:space="preserve">3--4 </t>
  </si>
  <si>
    <t>4--4</t>
  </si>
  <si>
    <t>7--7</t>
  </si>
  <si>
    <t>8--8</t>
  </si>
  <si>
    <t>5--4</t>
  </si>
  <si>
    <t>5--5</t>
  </si>
  <si>
    <t>5--6</t>
  </si>
  <si>
    <t>6--7</t>
  </si>
  <si>
    <t xml:space="preserve">6--7 </t>
  </si>
  <si>
    <t>13--5</t>
  </si>
  <si>
    <t>W 4-1 Vs. HOU</t>
  </si>
  <si>
    <t>L 3-4 Vs. TEX</t>
  </si>
  <si>
    <t>13--6</t>
  </si>
  <si>
    <r>
      <t xml:space="preserve">Straily, Cook, Abad, </t>
    </r>
    <r>
      <rPr>
        <sz val="11"/>
        <color rgb="FFFF0000"/>
        <rFont val="Calibri"/>
        <family val="2"/>
        <scheme val="minor"/>
      </rPr>
      <t>Doolittle,</t>
    </r>
    <r>
      <rPr>
        <sz val="11"/>
        <color theme="1"/>
        <rFont val="Calibri"/>
        <family val="2"/>
        <scheme val="minor"/>
      </rPr>
      <t xml:space="preserve"> Otero</t>
    </r>
  </si>
  <si>
    <t>Chavez, Johnson, Doolittle, Gregerson</t>
  </si>
  <si>
    <r>
      <rPr>
        <sz val="11"/>
        <color rgb="FFFF0000"/>
        <rFont val="Calibri"/>
        <family val="2"/>
        <scheme val="minor"/>
      </rPr>
      <t>Chavez,</t>
    </r>
    <r>
      <rPr>
        <sz val="11"/>
        <color theme="1"/>
        <rFont val="Calibri"/>
        <family val="2"/>
        <scheme val="minor"/>
      </rPr>
      <t xml:space="preserve"> Otero, Clippard</t>
    </r>
  </si>
  <si>
    <t>L 0-2 @ LAA</t>
  </si>
  <si>
    <t>8--9</t>
  </si>
  <si>
    <t>8--10</t>
  </si>
  <si>
    <t>L 4-5 Vs. HOU</t>
  </si>
  <si>
    <r>
      <t xml:space="preserve">Kazmir, Scribner, Clippard, </t>
    </r>
    <r>
      <rPr>
        <sz val="11"/>
        <color rgb="FFFF0000"/>
        <rFont val="Calibri"/>
        <family val="2"/>
        <scheme val="minor"/>
      </rPr>
      <t>Otero, O'Flaherty</t>
    </r>
    <r>
      <rPr>
        <sz val="11"/>
        <color theme="1"/>
        <rFont val="Calibri"/>
        <family val="2"/>
        <scheme val="minor"/>
      </rPr>
      <t>, Abad</t>
    </r>
  </si>
  <si>
    <r>
      <rPr>
        <sz val="11"/>
        <color rgb="FFFF0000"/>
        <rFont val="Calibri"/>
        <family val="2"/>
        <scheme val="minor"/>
      </rPr>
      <t>Graveman,</t>
    </r>
    <r>
      <rPr>
        <sz val="11"/>
        <color theme="1"/>
        <rFont val="Calibri"/>
        <family val="2"/>
        <scheme val="minor"/>
      </rPr>
      <t xml:space="preserve"> Bassitt</t>
    </r>
  </si>
  <si>
    <t>L 3-8 Vs. HOU</t>
  </si>
  <si>
    <r>
      <t xml:space="preserve">Milone, Cook, Abad, </t>
    </r>
    <r>
      <rPr>
        <sz val="11"/>
        <color rgb="FFFF0000"/>
        <rFont val="Calibri"/>
        <family val="2"/>
        <scheme val="minor"/>
      </rPr>
      <t>Gregerson</t>
    </r>
  </si>
  <si>
    <t>L 4-5 Vs. TEX</t>
  </si>
  <si>
    <t>13--7</t>
  </si>
  <si>
    <t>5--1</t>
  </si>
  <si>
    <t>4--2</t>
  </si>
  <si>
    <t>SP</t>
  </si>
  <si>
    <t>Jarrod Parker</t>
  </si>
  <si>
    <t>A.J. Griffin</t>
  </si>
  <si>
    <t>RP</t>
  </si>
  <si>
    <t>Chris Bassitt</t>
  </si>
  <si>
    <t>CP</t>
  </si>
  <si>
    <t>SU</t>
  </si>
  <si>
    <t>SPOT</t>
  </si>
  <si>
    <t>INNINGS</t>
  </si>
  <si>
    <t>SET UP</t>
  </si>
  <si>
    <t>BRIDGE</t>
  </si>
  <si>
    <t>LOW SITUATION</t>
  </si>
  <si>
    <t>HEALTH</t>
  </si>
  <si>
    <t>C</t>
  </si>
  <si>
    <t>1B</t>
  </si>
  <si>
    <t>SS</t>
  </si>
  <si>
    <t>OF</t>
  </si>
  <si>
    <t>UTIL</t>
  </si>
  <si>
    <t>Max Muncy</t>
  </si>
  <si>
    <t>Cody Ross</t>
  </si>
  <si>
    <t>Vs. RHP</t>
  </si>
  <si>
    <t>S</t>
  </si>
  <si>
    <t>L</t>
  </si>
  <si>
    <t>Vs. LHP</t>
  </si>
  <si>
    <t>DH</t>
  </si>
  <si>
    <t>Date</t>
  </si>
  <si>
    <t>Day</t>
  </si>
  <si>
    <t>Opp</t>
  </si>
  <si>
    <t>Friday</t>
  </si>
  <si>
    <t>Saturday</t>
  </si>
  <si>
    <t>Sunday</t>
  </si>
  <si>
    <t xml:space="preserve">Monday </t>
  </si>
  <si>
    <t>Tuesday</t>
  </si>
  <si>
    <t>Wednesday</t>
  </si>
  <si>
    <t>Thursday</t>
  </si>
  <si>
    <t>Time</t>
  </si>
  <si>
    <t>BOS Vs. OAK</t>
  </si>
  <si>
    <t>OAK @ TEX</t>
  </si>
  <si>
    <t>OAK @ MIN</t>
  </si>
  <si>
    <t>OAK @ SEA</t>
  </si>
  <si>
    <t>D</t>
  </si>
  <si>
    <t>CHW Vs. OAK</t>
  </si>
  <si>
    <t>OAK @ HOU</t>
  </si>
  <si>
    <t>OAK @ TB</t>
  </si>
  <si>
    <t>DET Vs. OAK</t>
  </si>
  <si>
    <t>NYY Vs. OAK</t>
  </si>
  <si>
    <t>TEX Vs. OAK</t>
  </si>
  <si>
    <t>SEA Vs. OAK</t>
  </si>
  <si>
    <t>OAK @ KC</t>
  </si>
  <si>
    <t>OAK @ LAA</t>
  </si>
  <si>
    <t>HOU Vs. OAK</t>
  </si>
  <si>
    <t>LAA Vs. OAK</t>
  </si>
  <si>
    <t>W/L</t>
  </si>
  <si>
    <t>W</t>
  </si>
  <si>
    <t>Score</t>
  </si>
  <si>
    <t>8--0</t>
  </si>
  <si>
    <t>1--3</t>
  </si>
  <si>
    <t>10--0</t>
  </si>
  <si>
    <t>1--10</t>
  </si>
  <si>
    <t>12--0</t>
  </si>
  <si>
    <t>4--5</t>
  </si>
  <si>
    <t>8--1</t>
  </si>
  <si>
    <t>4--0</t>
  </si>
  <si>
    <t>1--6</t>
  </si>
  <si>
    <t>4--6</t>
  </si>
  <si>
    <t>5--0</t>
  </si>
  <si>
    <t>2--4</t>
  </si>
  <si>
    <t>1--14</t>
  </si>
  <si>
    <t>9--2</t>
  </si>
  <si>
    <t>0--2</t>
  </si>
  <si>
    <t>3--9</t>
  </si>
  <si>
    <t>WP</t>
  </si>
  <si>
    <t>LP</t>
  </si>
  <si>
    <t>SV</t>
  </si>
  <si>
    <t>Yovani Gallardo</t>
  </si>
  <si>
    <t>Colby Lewis</t>
  </si>
  <si>
    <t>Neftali Feliz</t>
  </si>
  <si>
    <t>Ross Detwiler</t>
  </si>
  <si>
    <t>Nick Martinez</t>
  </si>
  <si>
    <t>Taijuan Walker</t>
  </si>
  <si>
    <t>J.A. Happ</t>
  </si>
  <si>
    <t>Tyler Olsen</t>
  </si>
  <si>
    <t>Fernando Rodney</t>
  </si>
  <si>
    <t>Felix Hernandez</t>
  </si>
  <si>
    <t>Yoervis Medina</t>
  </si>
  <si>
    <t>G</t>
  </si>
  <si>
    <t>Scott Feldman</t>
  </si>
  <si>
    <t>Brad Peacock</t>
  </si>
  <si>
    <t>Collin McHugh</t>
  </si>
  <si>
    <t>Jeremy Guthrie</t>
  </si>
  <si>
    <t>Wade Davis</t>
  </si>
  <si>
    <t>Greg Holland</t>
  </si>
  <si>
    <t>Yordano Ventura</t>
  </si>
  <si>
    <t>Danny Duffy</t>
  </si>
  <si>
    <t>Franklin Morales</t>
  </si>
  <si>
    <t>Matt Shoemaker</t>
  </si>
  <si>
    <t>Hector Santiago</t>
  </si>
  <si>
    <t>Jered Weaver</t>
  </si>
  <si>
    <t>Fernando Salas</t>
  </si>
  <si>
    <t>Nick Tropeano</t>
  </si>
  <si>
    <t>Huston Street</t>
  </si>
  <si>
    <t>Dallas Keuchel</t>
  </si>
  <si>
    <t>Chad Qualls</t>
  </si>
  <si>
    <t>Asher Wojciechowski</t>
  </si>
  <si>
    <t>Garrett Richards</t>
  </si>
  <si>
    <t>Bartolo Colon</t>
  </si>
  <si>
    <t>Brandon McCarthy</t>
  </si>
  <si>
    <t>Travis Blackley</t>
  </si>
  <si>
    <t>Tyson Ross</t>
  </si>
  <si>
    <t>Brett Anderson</t>
  </si>
  <si>
    <t>Grahm Godfrey</t>
  </si>
  <si>
    <t>13-10</t>
  </si>
  <si>
    <t>13-8</t>
  </si>
  <si>
    <t>10--9</t>
  </si>
  <si>
    <t>8--6</t>
  </si>
  <si>
    <t>7--1</t>
  </si>
  <si>
    <t>2--11</t>
  </si>
  <si>
    <t>0--4</t>
  </si>
  <si>
    <t>Grant Balfour</t>
  </si>
  <si>
    <t>Jerry Blevins</t>
  </si>
  <si>
    <t>Jim Miller</t>
  </si>
  <si>
    <t>Brian Fuentes</t>
  </si>
  <si>
    <t>Pat Neshek</t>
  </si>
  <si>
    <t>Pedro Figueroa</t>
  </si>
  <si>
    <t>17 BS</t>
  </si>
  <si>
    <t>Jordan Noberto</t>
  </si>
  <si>
    <t>2.55 1.19</t>
  </si>
  <si>
    <t>6.84 1.6</t>
  </si>
  <si>
    <t>1.37 .81</t>
  </si>
  <si>
    <t>3.32 1.43</t>
  </si>
  <si>
    <t>Kurt Suzuki</t>
  </si>
  <si>
    <t>George Kottaras</t>
  </si>
  <si>
    <t>Chris Carter</t>
  </si>
  <si>
    <t>Kila Ka'aihue</t>
  </si>
  <si>
    <t>Brandon Allen</t>
  </si>
  <si>
    <t>Jemile Weeks</t>
  </si>
  <si>
    <t>Adam Rosales</t>
  </si>
  <si>
    <t>Cliff Pennington</t>
  </si>
  <si>
    <t>Stephen Drew</t>
  </si>
  <si>
    <t>Brandon Hicks</t>
  </si>
  <si>
    <t>Brandon Inge</t>
  </si>
  <si>
    <t>Anthony Recker</t>
  </si>
  <si>
    <t>Johnny Gomes</t>
  </si>
  <si>
    <t>Collin Cowgill</t>
  </si>
  <si>
    <t> Suzuki, K</t>
  </si>
  <si>
    <t>OAK</t>
  </si>
  <si>
    <t> Norris, D</t>
  </si>
  <si>
    <t> Kottaras, G</t>
  </si>
  <si>
    <t> Recker, A</t>
  </si>
  <si>
    <r>
      <t>G</t>
    </r>
    <r>
      <rPr>
        <b/>
        <sz val="8.8000000000000007"/>
        <color rgb="FF000099"/>
        <rFont val="Arial"/>
        <family val="2"/>
      </rPr>
      <t>▼</t>
    </r>
  </si>
  <si>
    <t>SB</t>
  </si>
  <si>
    <t>CS</t>
  </si>
  <si>
    <t>AVG</t>
  </si>
  <si>
    <t>RK</t>
  </si>
  <si>
    <t>Player</t>
  </si>
  <si>
    <t>Team</t>
  </si>
  <si>
    <t>Pos</t>
  </si>
  <si>
    <t> Moss, B</t>
  </si>
  <si>
    <t> Carter, C</t>
  </si>
  <si>
    <t> Barton, D</t>
  </si>
  <si>
    <t> Ka'aihue, K</t>
  </si>
  <si>
    <t> Allen, B</t>
  </si>
  <si>
    <t>G▼</t>
  </si>
  <si>
    <t> Weeks, J</t>
  </si>
  <si>
    <t> Rosales, A</t>
  </si>
  <si>
    <t> Sogard, E</t>
  </si>
  <si>
    <t>Joey Wendle</t>
  </si>
  <si>
    <t>Pat Venditte</t>
  </si>
  <si>
    <t>Jason Pridie</t>
  </si>
  <si>
    <t xml:space="preserve">L </t>
  </si>
  <si>
    <t>Tony Sipp</t>
  </si>
  <si>
    <r>
      <t xml:space="preserve">Pomeranz, Abad, Cook, Scribner, </t>
    </r>
    <r>
      <rPr>
        <sz val="11"/>
        <color rgb="FFFF0000"/>
        <rFont val="Calibri"/>
        <family val="2"/>
        <scheme val="minor"/>
      </rPr>
      <t>Clippard</t>
    </r>
  </si>
  <si>
    <t>L 6-7 Vs. HOU</t>
  </si>
  <si>
    <t>8--11</t>
  </si>
  <si>
    <t>8--12</t>
  </si>
  <si>
    <t>2--5 Per Week</t>
  </si>
  <si>
    <t>8--12 Total</t>
  </si>
  <si>
    <t>4--3 Per Week</t>
  </si>
  <si>
    <t>Phil Hughes</t>
  </si>
  <si>
    <t>Trevor May</t>
  </si>
  <si>
    <t>Kyle Gibson</t>
  </si>
  <si>
    <t>6--2</t>
  </si>
  <si>
    <t>W 6-2 Vs. LAA</t>
  </si>
  <si>
    <t>9--12</t>
  </si>
  <si>
    <t>L 0-3 Vs. TEX</t>
  </si>
  <si>
    <t>13--8</t>
  </si>
  <si>
    <r>
      <rPr>
        <sz val="11"/>
        <color rgb="FFFF0000"/>
        <rFont val="Calibri"/>
        <family val="2"/>
        <scheme val="minor"/>
      </rPr>
      <t>Gray,</t>
    </r>
    <r>
      <rPr>
        <sz val="11"/>
        <color theme="1"/>
        <rFont val="Calibri"/>
        <family val="2"/>
        <scheme val="minor"/>
      </rPr>
      <t xml:space="preserve"> Pomeranz, Johnson</t>
    </r>
  </si>
  <si>
    <t>W 10-1 @ HOU</t>
  </si>
  <si>
    <t>14--8</t>
  </si>
  <si>
    <t>Kazmir, Otero, Pomeranz</t>
  </si>
  <si>
    <t>Matt Wieters</t>
  </si>
  <si>
    <t>Salvador Perez</t>
  </si>
  <si>
    <t>Miguel Cabrera</t>
  </si>
  <si>
    <t>Robinson Cano</t>
  </si>
  <si>
    <t>Derek Jeter</t>
  </si>
  <si>
    <t>Jose Bautista</t>
  </si>
  <si>
    <t>Mike Trout</t>
  </si>
  <si>
    <t>Adam Jones</t>
  </si>
  <si>
    <t>Nelson Cruz</t>
  </si>
  <si>
    <t>Jose Abreu</t>
  </si>
  <si>
    <t>Jose Altuve</t>
  </si>
  <si>
    <t>Ian Kinsler</t>
  </si>
  <si>
    <t>Adrian Beltre</t>
  </si>
  <si>
    <t>Kyle Seager</t>
  </si>
  <si>
    <t>Alexei Ramirez</t>
  </si>
  <si>
    <t>Erick Aybar</t>
  </si>
  <si>
    <t>Michael Brantley</t>
  </si>
  <si>
    <t>Alex Gordon</t>
  </si>
  <si>
    <t>Edwin Encarnacion</t>
  </si>
  <si>
    <t>Victor Martinez</t>
  </si>
  <si>
    <t>Dellin Betances</t>
  </si>
  <si>
    <t>Mark Buehrle</t>
  </si>
  <si>
    <t>Yu Darvish</t>
  </si>
  <si>
    <t>Glen Perkins</t>
  </si>
  <si>
    <t>David Price</t>
  </si>
  <si>
    <t>Chris Sale</t>
  </si>
  <si>
    <t>Max Scherzer</t>
  </si>
  <si>
    <t>Masahiro Tanaka</t>
  </si>
  <si>
    <t>Koji Uehara</t>
  </si>
  <si>
    <t>Yadier Molina</t>
  </si>
  <si>
    <t>Paul Goldschmidt</t>
  </si>
  <si>
    <t>Chase Utley</t>
  </si>
  <si>
    <t>Aramis Ramirez</t>
  </si>
  <si>
    <t>Troy Tulowitzki</t>
  </si>
  <si>
    <t>Andrew McCutchen</t>
  </si>
  <si>
    <t>Carlos Gomez</t>
  </si>
  <si>
    <t>Yasiel Puig</t>
  </si>
  <si>
    <t>Giancarlo Stanton</t>
  </si>
  <si>
    <t>Jonathan Lucroy</t>
  </si>
  <si>
    <t>Devin Mesoraco</t>
  </si>
  <si>
    <t>Miguel Montero</t>
  </si>
  <si>
    <t>Freddie Freeman</t>
  </si>
  <si>
    <t>Anthony Rizzo</t>
  </si>
  <si>
    <t>Dee Gordon</t>
  </si>
  <si>
    <t>Daniel Murphy</t>
  </si>
  <si>
    <t>Matt Carpenter</t>
  </si>
  <si>
    <t>Starlin Castro</t>
  </si>
  <si>
    <t>Todd Frazier</t>
  </si>
  <si>
    <t>Charlie Blackmon</t>
  </si>
  <si>
    <t>Josh Harrison</t>
  </si>
  <si>
    <t>Hunter Pence</t>
  </si>
  <si>
    <t>Henderson Alvarez</t>
  </si>
  <si>
    <t>Madison Bumgarner</t>
  </si>
  <si>
    <t>Aroldis Chapman</t>
  </si>
  <si>
    <t>Johnny Cueto</t>
  </si>
  <si>
    <t>Clayton Kershaw</t>
  </si>
  <si>
    <t>Zack Greinke</t>
  </si>
  <si>
    <t>Tim Hudson</t>
  </si>
  <si>
    <t>Francisco Rodriguez</t>
  </si>
  <si>
    <t>Alfredo Simon</t>
  </si>
  <si>
    <t>Julio Teheran</t>
  </si>
  <si>
    <t>Adam Wainwright</t>
  </si>
  <si>
    <t>Tony Watson</t>
  </si>
  <si>
    <t>Jordan Zimmermann</t>
  </si>
  <si>
    <t>Salvador Prez</t>
  </si>
  <si>
    <t>Russell Martin</t>
  </si>
  <si>
    <t>Brian McCann</t>
  </si>
  <si>
    <t>Caleb Joseph</t>
  </si>
  <si>
    <t>Mark Teixeira</t>
  </si>
  <si>
    <t>Kendrys Morales</t>
  </si>
  <si>
    <t>Devon Travis</t>
  </si>
  <si>
    <t>Dustin Pedroia</t>
  </si>
  <si>
    <t>Mike Moustakas</t>
  </si>
  <si>
    <t>Alex Rodriguez</t>
  </si>
  <si>
    <t>Pablo Sandoval</t>
  </si>
  <si>
    <t>Luis Valbuena</t>
  </si>
  <si>
    <t>Hanley Ramirez</t>
  </si>
  <si>
    <t>Jose Iglesias</t>
  </si>
  <si>
    <t>Xander Bogaerts</t>
  </si>
  <si>
    <t>Alcides Escobar</t>
  </si>
  <si>
    <t>Lorenzo Cain</t>
  </si>
  <si>
    <t>Jake Marisnick</t>
  </si>
  <si>
    <t>Jacoby Ellsbury</t>
  </si>
  <si>
    <t>George Springer</t>
  </si>
  <si>
    <t>Brett Gardner</t>
  </si>
  <si>
    <t>J.D. Martinez</t>
  </si>
  <si>
    <t>Mookie Betts</t>
  </si>
  <si>
    <t>Steven Souza Jr.</t>
  </si>
  <si>
    <t>Rajai Davis</t>
  </si>
  <si>
    <t>Jimmy Paredes</t>
  </si>
  <si>
    <t>Leonys Martin</t>
  </si>
  <si>
    <t>Chris Archer</t>
  </si>
  <si>
    <t>Jake Odorizzi</t>
  </si>
  <si>
    <t>Edinson Volquez</t>
  </si>
  <si>
    <t>Trevor Bauer</t>
  </si>
  <si>
    <t>Michael Pineda</t>
  </si>
  <si>
    <t>Shane Greene</t>
  </si>
  <si>
    <t>Danny Salazar</t>
  </si>
  <si>
    <t>Ubaldo Jimenez</t>
  </si>
  <si>
    <t>Andrew Miller</t>
  </si>
  <si>
    <t>Joakim Soria</t>
  </si>
  <si>
    <t>Brad Boxberger</t>
  </si>
  <si>
    <t>Will Harris</t>
  </si>
  <si>
    <t>Zach Britton</t>
  </si>
  <si>
    <t>A.J. Pierzynski</t>
  </si>
  <si>
    <t>Buster Posey</t>
  </si>
  <si>
    <t>Nick Hundley</t>
  </si>
  <si>
    <t>Wilson Ramos</t>
  </si>
  <si>
    <t>Adrian Gonzalez</t>
  </si>
  <si>
    <t>Joey Votto</t>
  </si>
  <si>
    <t>Adam Lind</t>
  </si>
  <si>
    <t>Lucas Duda</t>
  </si>
  <si>
    <t>Howie Kendrick</t>
  </si>
  <si>
    <t>Alex Guerrero</t>
  </si>
  <si>
    <t>DJ LeMahieu</t>
  </si>
  <si>
    <t>Yangervis Solarte</t>
  </si>
  <si>
    <t>Neil Walker</t>
  </si>
  <si>
    <t>Kolten Wong</t>
  </si>
  <si>
    <t>Brandon Phillips</t>
  </si>
  <si>
    <t>Matt Carpnter</t>
  </si>
  <si>
    <t>Nolan Arenado</t>
  </si>
  <si>
    <t>Chris Davis</t>
  </si>
  <si>
    <t>Carlos Santana</t>
  </si>
  <si>
    <t>Will Middlebrooks</t>
  </si>
  <si>
    <t>Pedro Alvarez</t>
  </si>
  <si>
    <t>Kris Bryant</t>
  </si>
  <si>
    <t>Adeiny Hechavarria</t>
  </si>
  <si>
    <t>Zack Cozart</t>
  </si>
  <si>
    <t>Jean Segura</t>
  </si>
  <si>
    <t>Odubel Herrera</t>
  </si>
  <si>
    <t>Wil Myers</t>
  </si>
  <si>
    <t>Matt Kemp</t>
  </si>
  <si>
    <t>Billy Hamilton</t>
  </si>
  <si>
    <t>Justin Upton</t>
  </si>
  <si>
    <t>Corey Dickerson</t>
  </si>
  <si>
    <t>Starling Marte</t>
  </si>
  <si>
    <t>Gregory Polanco</t>
  </si>
  <si>
    <t>A.J. Pollock</t>
  </si>
  <si>
    <t>Dexter Fowler</t>
  </si>
  <si>
    <t>Bryce Harper</t>
  </si>
  <si>
    <t>Matt Holliday</t>
  </si>
  <si>
    <t>Nori Aoki</t>
  </si>
  <si>
    <t>Joc Pederson</t>
  </si>
  <si>
    <t>Matt Harvey</t>
  </si>
  <si>
    <t>Jake Arrieta</t>
  </si>
  <si>
    <t>Anthony DeSclafani</t>
  </si>
  <si>
    <t>Aaron Harang</t>
  </si>
  <si>
    <t>James Shields</t>
  </si>
  <si>
    <t>Gerrit Cole</t>
  </si>
  <si>
    <t>Michael Wacha</t>
  </si>
  <si>
    <t>Carlos Martinez</t>
  </si>
  <si>
    <t>Francisco Liriano</t>
  </si>
  <si>
    <t>Shelby Miller</t>
  </si>
  <si>
    <t>Travis Wood</t>
  </si>
  <si>
    <t>Dan Haren</t>
  </si>
  <si>
    <t>Cole Hamels</t>
  </si>
  <si>
    <t>Chris Heston</t>
  </si>
  <si>
    <t>Odrisamer Despaigne</t>
  </si>
  <si>
    <t>Brandon Morrow</t>
  </si>
  <si>
    <t>Jarred Cosart</t>
  </si>
  <si>
    <t>Jacob deGrom</t>
  </si>
  <si>
    <t>Jeurys Familia</t>
  </si>
  <si>
    <t>David Robertson</t>
  </si>
  <si>
    <t>Trevor Rosenthal</t>
  </si>
  <si>
    <t>Santiago Casilla</t>
  </si>
  <si>
    <t>Yimi Garcia</t>
  </si>
  <si>
    <t>Jason Grilli</t>
  </si>
  <si>
    <t>Jonathan Papelbon</t>
  </si>
  <si>
    <t>Hector Rondon</t>
  </si>
  <si>
    <t>Craig Kimbrel</t>
  </si>
  <si>
    <t>Joaquin Benoit</t>
  </si>
  <si>
    <t>Drew Storen</t>
  </si>
  <si>
    <t>Aaron Barrett</t>
  </si>
  <si>
    <t>Zac Rosscup</t>
  </si>
  <si>
    <t>L 3-6 Vs. LAA</t>
  </si>
  <si>
    <t>9--13</t>
  </si>
  <si>
    <t>L 5-6 Vs. LAA</t>
  </si>
  <si>
    <t>9--14</t>
  </si>
  <si>
    <r>
      <t xml:space="preserve">Hahn, Otero, </t>
    </r>
    <r>
      <rPr>
        <sz val="11"/>
        <color rgb="FFFF0000"/>
        <rFont val="Calibri"/>
        <family val="2"/>
        <scheme val="minor"/>
      </rPr>
      <t>Cook,</t>
    </r>
    <r>
      <rPr>
        <sz val="11"/>
        <color theme="1"/>
        <rFont val="Calibri"/>
        <family val="2"/>
        <scheme val="minor"/>
      </rPr>
      <t xml:space="preserve"> Abad, Scribner, Bassitt</t>
    </r>
  </si>
  <si>
    <r>
      <rPr>
        <sz val="11"/>
        <color rgb="FFFF0000"/>
        <rFont val="Calibri"/>
        <family val="2"/>
        <scheme val="minor"/>
      </rPr>
      <t>Chavez, O'Flaherty</t>
    </r>
    <r>
      <rPr>
        <sz val="11"/>
        <color theme="1"/>
        <rFont val="Calibri"/>
        <family val="2"/>
        <scheme val="minor"/>
      </rPr>
      <t xml:space="preserve">, Otero, </t>
    </r>
    <r>
      <rPr>
        <sz val="11"/>
        <color rgb="FFFF0000"/>
        <rFont val="Calibri"/>
        <family val="2"/>
        <scheme val="minor"/>
      </rPr>
      <t>Cook,</t>
    </r>
    <r>
      <rPr>
        <sz val="11"/>
        <color theme="1"/>
        <rFont val="Calibri"/>
        <family val="2"/>
        <scheme val="minor"/>
      </rPr>
      <t xml:space="preserve"> Clippard</t>
    </r>
  </si>
  <si>
    <t>3--6</t>
  </si>
  <si>
    <t>W 12-5 @ HOU</t>
  </si>
  <si>
    <t>15--8</t>
  </si>
  <si>
    <t>Chavez, Otero, Doolittle, Luke Gregerson, Fernando Abad</t>
  </si>
  <si>
    <t>L 6-7 @ HOU</t>
  </si>
  <si>
    <t>L 1-5 @ HOU</t>
  </si>
  <si>
    <t>15--9</t>
  </si>
  <si>
    <t>15--10</t>
  </si>
  <si>
    <t>16--10</t>
  </si>
  <si>
    <t>W 4-0 @ TEX</t>
  </si>
  <si>
    <t>Gray</t>
  </si>
  <si>
    <r>
      <t xml:space="preserve">Straily, Cook, </t>
    </r>
    <r>
      <rPr>
        <sz val="11"/>
        <color rgb="FFFF0000"/>
        <rFont val="Calibri"/>
        <family val="2"/>
        <scheme val="minor"/>
      </rPr>
      <t>Doolittle,</t>
    </r>
    <r>
      <rPr>
        <sz val="11"/>
        <color theme="1"/>
        <rFont val="Calibri"/>
        <family val="2"/>
        <scheme val="minor"/>
      </rPr>
      <t xml:space="preserve"> Gregerson</t>
    </r>
  </si>
  <si>
    <r>
      <rPr>
        <sz val="11"/>
        <color rgb="FFFF0000"/>
        <rFont val="Calibri"/>
        <family val="2"/>
        <scheme val="minor"/>
      </rPr>
      <t>Milone,</t>
    </r>
    <r>
      <rPr>
        <sz val="11"/>
        <color theme="1"/>
        <rFont val="Calibri"/>
        <family val="2"/>
        <scheme val="minor"/>
      </rPr>
      <t xml:space="preserve"> Otero, Johnson</t>
    </r>
  </si>
  <si>
    <t>DOO?</t>
  </si>
  <si>
    <t>Parker?</t>
  </si>
  <si>
    <t>Coco?</t>
  </si>
  <si>
    <t>Ben Zobrist?</t>
  </si>
  <si>
    <t>7th</t>
  </si>
  <si>
    <t>LHS</t>
  </si>
  <si>
    <t>RHS</t>
  </si>
  <si>
    <t>LONG</t>
  </si>
  <si>
    <t>1B/DH</t>
  </si>
  <si>
    <t>C/1B/RF</t>
  </si>
  <si>
    <t>INF/OF</t>
  </si>
  <si>
    <t>INF</t>
  </si>
  <si>
    <t>3B/2B</t>
  </si>
  <si>
    <t>LF</t>
  </si>
  <si>
    <t>CF</t>
  </si>
  <si>
    <t>RF</t>
  </si>
  <si>
    <t>OUT</t>
  </si>
  <si>
    <t>Arnold Leon</t>
  </si>
  <si>
    <t>AAA</t>
  </si>
  <si>
    <t>DL</t>
  </si>
  <si>
    <t>DFA</t>
  </si>
  <si>
    <t>?</t>
  </si>
  <si>
    <t>Rick Porcello</t>
  </si>
  <si>
    <t>Justin Masterson</t>
  </si>
  <si>
    <t>Wade Miley</t>
  </si>
  <si>
    <t>7--5</t>
  </si>
  <si>
    <t>Roman Mendez</t>
  </si>
  <si>
    <t>10--14</t>
  </si>
  <si>
    <t>Kazmir, Abad, Otero, Scribner, Clippard</t>
  </si>
  <si>
    <t>Fernando Abad, Dan Otero, Eric O'Flaherty</t>
  </si>
  <si>
    <t>Tyler Clippard, Eric O'Flaherty</t>
  </si>
  <si>
    <t>Jesse Chavez, Ryan Cook, Eric O'Flaherty</t>
  </si>
  <si>
    <t>Eric O'Flaherty, Dan Otero</t>
  </si>
  <si>
    <t>The A's have been truly defeated 6 times, by Colby Lewis, Nick Martinez, Collin McHugh, Hector Santiago, Nick Tropeano, and Scott Feldman, meaning, outcompeted, outplayed, outhit</t>
  </si>
  <si>
    <t>If the bullpen didn't blow, let's say, HALF of those games, The A's would be sitting at 14-10 right now…</t>
  </si>
  <si>
    <t>I'd say the A's have gotten 3 'gift wins' so far this season, one against Yordano Ventura when he was thrown out of the game early and the A's took advantage of the Royals' long-man, one against Matt Shoemaker and the Halos because Shoemaker's grandfather passed away that day and Shoemaker was dealing with that on the mound, and against Colby Lewis and the Rangers... 1% chance of winning before the 8th inning according to Baseball-Reference.com... and somehow, someway pulled out a victory</t>
  </si>
  <si>
    <t>Taking the 'gift wins' into account, let's say the A's would have won the game in KC, but lost the other 2, they would be sitting at 12-12 on the season</t>
  </si>
  <si>
    <t>APRIL Month</t>
  </si>
  <si>
    <t>appx 14%</t>
  </si>
  <si>
    <t>appx 20%</t>
  </si>
  <si>
    <t>appx 13%</t>
  </si>
  <si>
    <t>appx 8%</t>
  </si>
  <si>
    <t>appx 1.2</t>
  </si>
  <si>
    <t>4th</t>
  </si>
  <si>
    <t>Higher ERA, bout the same WHIP, IRS bad, 15 Unearned runs</t>
  </si>
  <si>
    <t>Same 19:20 Errors as 2015</t>
  </si>
  <si>
    <t>Only 9 Unearned runs in 2015</t>
  </si>
  <si>
    <t>Oddly, higher Flyball rate, and lower Groundball rate than last year… which was definitely not intended for the pitchers we have… and what is a little concerning is our 7.4 LD rate per game as opposed to 5.9 last year… that's an additional 1.5 hard hit balls per game... which makes a heck of a difference</t>
  </si>
  <si>
    <t>GO/AO ratio not good 95.4:74.9 is a big difference 20.5% difference…</t>
  </si>
  <si>
    <t>5 more XBH in 2014, 10 more HR, more doubles in 2015</t>
  </si>
  <si>
    <t>Walking a lot less this year than last, but also striking out less than last year</t>
  </si>
  <si>
    <t>Hitting for higher average = more productive all around which is good</t>
  </si>
  <si>
    <t>Keone Kela</t>
  </si>
  <si>
    <t>Ryan Cook, Chris Bassitt, Dan Otero, Fernando Abad, R.J. Alvarez</t>
  </si>
  <si>
    <t>The Athletics bullpen have 'blown', 'coughed up' 9 of our losses… and no, you can't just point your finger at one guy, they've all blown games</t>
  </si>
  <si>
    <t>10--15</t>
  </si>
  <si>
    <t>11--15</t>
  </si>
  <si>
    <t>L 7-8 @ TEX</t>
  </si>
  <si>
    <t>W 7-5 @ TEX</t>
  </si>
  <si>
    <t>W 7-1 @ TEX</t>
  </si>
  <si>
    <t>11--15 Total</t>
  </si>
  <si>
    <t>Gray, Otero, Smith, Alvarez</t>
  </si>
  <si>
    <t>Pomeranz, Bassitt, Otero, Abad, Scribner, Cook, Alvarez</t>
  </si>
  <si>
    <t>Ricky Nolasco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</si>
</sst>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%"/>
  </numFmts>
  <fonts count="16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AA0000"/>
      <name val="Verdana"/>
      <family val="2"/>
    </font>
    <font>
      <b/>
      <sz val="8"/>
      <color rgb="FF000000"/>
      <name val="Verdana"/>
      <family val="2"/>
    </font>
    <font>
      <sz val="11"/>
      <name val="Calibri"/>
      <family val="2"/>
      <scheme val="minor"/>
    </font>
    <font>
      <b/>
      <sz val="8"/>
      <color theme="1"/>
      <name val="Verdana"/>
      <family val="2"/>
    </font>
    <font>
      <b/>
      <sz val="8"/>
      <color rgb="FFFFFF00"/>
      <name val="Verdana"/>
      <family val="2"/>
    </font>
    <font>
      <b/>
      <sz val="8"/>
      <color rgb="FFFF0000"/>
      <name val="Verdana"/>
      <family val="2"/>
    </font>
    <font>
      <b/>
      <sz val="8"/>
      <color rgb="FF00B050"/>
      <name val="Verdana"/>
      <family val="2"/>
    </font>
    <font>
      <b/>
      <sz val="8"/>
      <name val="Verdana"/>
      <family val="2"/>
    </font>
    <font>
      <b/>
      <sz val="9.9"/>
      <color rgb="FF000066"/>
      <name val="Arial"/>
      <family val="2"/>
    </font>
    <font>
      <b/>
      <sz val="8.8000000000000007"/>
      <color rgb="FF000099"/>
      <name val="Arial"/>
      <family val="2"/>
    </font>
    <font>
      <sz val="11"/>
      <color rgb="FF00B05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ADC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CDCDC"/>
        <bgColor indexed="64"/>
      </patternFill>
    </fill>
  </fills>
  <borders count="13">
    <border>
      <left/>
      <right/>
      <top/>
      <bottom/>
      <diagonal/>
    </border>
    <border>
      <left style="dotted">
        <color rgb="FFAAAAAA"/>
      </left>
      <right style="dotted">
        <color rgb="FFAAAAAA"/>
      </right>
      <top style="medium">
        <color rgb="FF747678"/>
      </top>
      <bottom style="medium">
        <color rgb="FF747678"/>
      </bottom>
      <diagonal/>
    </border>
    <border>
      <left style="medium">
        <color rgb="FF747678"/>
      </left>
      <right style="dotted">
        <color rgb="FFAAAAAA"/>
      </right>
      <top style="medium">
        <color rgb="FF747678"/>
      </top>
      <bottom style="medium">
        <color rgb="FF747678"/>
      </bottom>
      <diagonal/>
    </border>
    <border>
      <left style="dotted">
        <color rgb="FFAAAAAA"/>
      </left>
      <right style="medium">
        <color rgb="FF747678"/>
      </right>
      <top style="medium">
        <color rgb="FF747678"/>
      </top>
      <bottom style="medium">
        <color rgb="FF747678"/>
      </bottom>
      <diagonal/>
    </border>
    <border>
      <left style="medium">
        <color rgb="FFAAAAAA"/>
      </left>
      <right style="medium">
        <color rgb="FFAAAAAA"/>
      </right>
      <top style="medium">
        <color rgb="FF747678"/>
      </top>
      <bottom style="medium">
        <color rgb="FF747678"/>
      </bottom>
      <diagonal/>
    </border>
    <border>
      <left style="medium">
        <color rgb="FF747678"/>
      </left>
      <right style="medium">
        <color rgb="FFAAAAAA"/>
      </right>
      <top style="medium">
        <color rgb="FF747678"/>
      </top>
      <bottom style="medium">
        <color rgb="FF747678"/>
      </bottom>
      <diagonal/>
    </border>
    <border>
      <left style="medium">
        <color rgb="FFAAAAAA"/>
      </left>
      <right style="medium">
        <color rgb="FF747678"/>
      </right>
      <top style="medium">
        <color rgb="FF747678"/>
      </top>
      <bottom style="medium">
        <color rgb="FF747678"/>
      </bottom>
      <diagonal/>
    </border>
    <border>
      <left/>
      <right style="dotted">
        <color rgb="FFAAAAAA"/>
      </right>
      <top style="medium">
        <color rgb="FF747678"/>
      </top>
      <bottom style="medium">
        <color rgb="FF747678"/>
      </bottom>
      <diagonal/>
    </border>
    <border>
      <left style="medium">
        <color rgb="FFAAAAAA"/>
      </left>
      <right/>
      <top/>
      <bottom/>
      <diagonal/>
    </border>
    <border>
      <left style="dotted">
        <color rgb="FFAAAAAA"/>
      </left>
      <right/>
      <top/>
      <bottom/>
      <diagonal/>
    </border>
    <border>
      <left/>
      <right/>
      <top/>
      <bottom style="medium">
        <color rgb="FFE7E7E7"/>
      </bottom>
      <diagonal/>
    </border>
    <border>
      <left style="medium">
        <color rgb="FF747678"/>
      </left>
      <right style="dotted">
        <color rgb="FFAAAAAA"/>
      </right>
      <top/>
      <bottom/>
      <diagonal/>
    </border>
    <border>
      <left style="dotted">
        <color rgb="FFAAAAAA"/>
      </left>
      <right style="dotted">
        <color rgb="FFAAAAAA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1">
    <xf numFmtId="0" fontId="0" fillId="0" borderId="0" xfId="0"/>
    <xf numFmtId="14" fontId="0" fillId="0" borderId="0" xfId="0" applyNumberFormat="1"/>
    <xf numFmtId="16" fontId="0" fillId="0" borderId="0" xfId="0" applyNumberFormat="1"/>
    <xf numFmtId="17" fontId="0" fillId="0" borderId="0" xfId="0" applyNumberFormat="1"/>
    <xf numFmtId="0" fontId="1" fillId="0" borderId="0" xfId="0" applyFont="1"/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0" fillId="0" borderId="0" xfId="0" applyFont="1"/>
    <xf numFmtId="0" fontId="0" fillId="0" borderId="0" xfId="0" applyFont="1" applyFill="1" applyBorder="1"/>
    <xf numFmtId="0" fontId="3" fillId="0" borderId="0" xfId="0" applyFont="1" applyFill="1" applyBorder="1"/>
    <xf numFmtId="0" fontId="0" fillId="3" borderId="0" xfId="0" applyFill="1"/>
    <xf numFmtId="0" fontId="0" fillId="4" borderId="0" xfId="0" applyFill="1"/>
    <xf numFmtId="0" fontId="0" fillId="4" borderId="0" xfId="0" applyFont="1" applyFill="1" applyBorder="1"/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4" borderId="0" xfId="0" applyFont="1" applyFill="1"/>
    <xf numFmtId="0" fontId="4" fillId="5" borderId="0" xfId="0" applyFont="1" applyFill="1"/>
    <xf numFmtId="0" fontId="3" fillId="0" borderId="0" xfId="0" applyFont="1"/>
    <xf numFmtId="0" fontId="4" fillId="3" borderId="0" xfId="0" applyFont="1" applyFill="1"/>
    <xf numFmtId="0" fontId="6" fillId="3" borderId="2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165" fontId="6" fillId="3" borderId="2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right" vertical="center"/>
    </xf>
    <xf numFmtId="2" fontId="6" fillId="3" borderId="1" xfId="0" applyNumberFormat="1" applyFont="1" applyFill="1" applyBorder="1" applyAlignment="1">
      <alignment horizontal="right" vertical="center"/>
    </xf>
    <xf numFmtId="2" fontId="6" fillId="3" borderId="2" xfId="0" applyNumberFormat="1" applyFont="1" applyFill="1" applyBorder="1" applyAlignment="1">
      <alignment horizontal="right" vertical="center"/>
    </xf>
    <xf numFmtId="0" fontId="0" fillId="3" borderId="0" xfId="0" applyFont="1" applyFill="1"/>
    <xf numFmtId="0" fontId="6" fillId="4" borderId="2" xfId="0" applyFont="1" applyFill="1" applyBorder="1" applyAlignment="1">
      <alignment horizontal="right" vertical="center"/>
    </xf>
    <xf numFmtId="2" fontId="6" fillId="4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165" fontId="6" fillId="4" borderId="2" xfId="0" applyNumberFormat="1" applyFont="1" applyFill="1" applyBorder="1" applyAlignment="1">
      <alignment horizontal="right" vertical="center"/>
    </xf>
    <xf numFmtId="0" fontId="7" fillId="0" borderId="0" xfId="0" applyFont="1"/>
    <xf numFmtId="0" fontId="6" fillId="2" borderId="9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2" fontId="8" fillId="4" borderId="0" xfId="0" applyNumberFormat="1" applyFont="1" applyFill="1"/>
    <xf numFmtId="0" fontId="9" fillId="4" borderId="2" xfId="0" applyFont="1" applyFill="1" applyBorder="1" applyAlignment="1">
      <alignment horizontal="right" vertical="center"/>
    </xf>
    <xf numFmtId="166" fontId="4" fillId="4" borderId="0" xfId="1" applyNumberFormat="1" applyFont="1" applyFill="1"/>
    <xf numFmtId="166" fontId="4" fillId="3" borderId="0" xfId="1" applyNumberFormat="1" applyFont="1" applyFill="1"/>
    <xf numFmtId="165" fontId="9" fillId="4" borderId="2" xfId="0" applyNumberFormat="1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right" vertical="center"/>
    </xf>
    <xf numFmtId="2" fontId="10" fillId="4" borderId="2" xfId="0" applyNumberFormat="1" applyFont="1" applyFill="1" applyBorder="1" applyAlignment="1">
      <alignment horizontal="right" vertical="center"/>
    </xf>
    <xf numFmtId="2" fontId="4" fillId="3" borderId="0" xfId="0" applyNumberFormat="1" applyFont="1" applyFill="1"/>
    <xf numFmtId="2" fontId="4" fillId="4" borderId="0" xfId="0" applyNumberFormat="1" applyFont="1" applyFill="1"/>
    <xf numFmtId="0" fontId="8" fillId="5" borderId="0" xfId="0" applyFont="1" applyFill="1"/>
    <xf numFmtId="0" fontId="8" fillId="5" borderId="0" xfId="0" applyFont="1" applyFill="1" applyBorder="1"/>
    <xf numFmtId="0" fontId="9" fillId="4" borderId="0" xfId="0" applyFont="1" applyFill="1"/>
    <xf numFmtId="0" fontId="8" fillId="3" borderId="0" xfId="0" applyFont="1" applyFill="1"/>
    <xf numFmtId="164" fontId="9" fillId="4" borderId="1" xfId="0" applyNumberFormat="1" applyFont="1" applyFill="1" applyBorder="1" applyAlignment="1">
      <alignment horizontal="right" vertical="center"/>
    </xf>
    <xf numFmtId="2" fontId="4" fillId="5" borderId="0" xfId="0" applyNumberFormat="1" applyFont="1" applyFill="1"/>
    <xf numFmtId="166" fontId="4" fillId="5" borderId="0" xfId="1" applyNumberFormat="1" applyFont="1" applyFill="1"/>
    <xf numFmtId="0" fontId="5" fillId="2" borderId="0" xfId="0" applyFont="1" applyFill="1" applyBorder="1" applyAlignment="1">
      <alignment horizontal="center" vertical="center"/>
    </xf>
    <xf numFmtId="166" fontId="4" fillId="3" borderId="0" xfId="0" applyNumberFormat="1" applyFont="1" applyFill="1"/>
    <xf numFmtId="2" fontId="4" fillId="3" borderId="0" xfId="1" applyNumberFormat="1" applyFont="1" applyFill="1"/>
    <xf numFmtId="166" fontId="4" fillId="4" borderId="0" xfId="0" applyNumberFormat="1" applyFont="1" applyFill="1"/>
    <xf numFmtId="2" fontId="4" fillId="4" borderId="0" xfId="1" applyNumberFormat="1" applyFont="1" applyFill="1"/>
    <xf numFmtId="165" fontId="4" fillId="4" borderId="0" xfId="0" applyNumberFormat="1" applyFont="1" applyFill="1"/>
    <xf numFmtId="165" fontId="4" fillId="3" borderId="0" xfId="0" applyNumberFormat="1" applyFont="1" applyFill="1"/>
    <xf numFmtId="164" fontId="11" fillId="3" borderId="1" xfId="0" applyNumberFormat="1" applyFont="1" applyFill="1" applyBorder="1" applyAlignment="1">
      <alignment horizontal="right" vertical="center"/>
    </xf>
    <xf numFmtId="2" fontId="8" fillId="5" borderId="0" xfId="0" applyNumberFormat="1" applyFont="1" applyFill="1"/>
    <xf numFmtId="166" fontId="8" fillId="5" borderId="0" xfId="1" applyNumberFormat="1" applyFont="1" applyFill="1"/>
    <xf numFmtId="0" fontId="0" fillId="0" borderId="0" xfId="0" applyFill="1" applyBorder="1"/>
    <xf numFmtId="0" fontId="0" fillId="0" borderId="0" xfId="0" applyFill="1"/>
    <xf numFmtId="0" fontId="3" fillId="0" borderId="0" xfId="0" applyFont="1" applyFill="1"/>
    <xf numFmtId="0" fontId="0" fillId="7" borderId="0" xfId="0" applyFill="1"/>
    <xf numFmtId="164" fontId="12" fillId="3" borderId="1" xfId="0" applyNumberFormat="1" applyFont="1" applyFill="1" applyBorder="1" applyAlignment="1">
      <alignment horizontal="right" vertical="center"/>
    </xf>
    <xf numFmtId="164" fontId="12" fillId="4" borderId="1" xfId="0" applyNumberFormat="1" applyFont="1" applyFill="1" applyBorder="1" applyAlignment="1">
      <alignment horizontal="right" vertical="center"/>
    </xf>
    <xf numFmtId="14" fontId="0" fillId="8" borderId="0" xfId="0" applyNumberFormat="1" applyFill="1"/>
    <xf numFmtId="0" fontId="0" fillId="8" borderId="0" xfId="0" applyFill="1"/>
    <xf numFmtId="18" fontId="0" fillId="0" borderId="0" xfId="0" applyNumberFormat="1"/>
    <xf numFmtId="14" fontId="0" fillId="9" borderId="0" xfId="0" applyNumberFormat="1" applyFill="1"/>
    <xf numFmtId="0" fontId="0" fillId="9" borderId="0" xfId="0" applyFill="1"/>
    <xf numFmtId="14" fontId="0" fillId="3" borderId="0" xfId="0" applyNumberFormat="1" applyFill="1"/>
    <xf numFmtId="18" fontId="0" fillId="3" borderId="0" xfId="0" applyNumberFormat="1" applyFill="1"/>
    <xf numFmtId="18" fontId="0" fillId="9" borderId="0" xfId="0" applyNumberFormat="1" applyFill="1"/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right" vertical="top" wrapText="1"/>
    </xf>
    <xf numFmtId="0" fontId="13" fillId="10" borderId="0" xfId="0" applyFont="1" applyFill="1" applyAlignment="1">
      <alignment horizontal="right" vertical="center"/>
    </xf>
    <xf numFmtId="0" fontId="13" fillId="6" borderId="0" xfId="0" applyFont="1" applyFill="1" applyAlignment="1">
      <alignment horizontal="right" vertical="center"/>
    </xf>
    <xf numFmtId="164" fontId="7" fillId="0" borderId="10" xfId="0" applyNumberFormat="1" applyFont="1" applyFill="1" applyBorder="1" applyAlignment="1">
      <alignment horizontal="right" vertical="top" wrapText="1"/>
    </xf>
    <xf numFmtId="164" fontId="0" fillId="0" borderId="0" xfId="0" applyNumberFormat="1"/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right" vertical="top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top"/>
    </xf>
    <xf numFmtId="14" fontId="0" fillId="0" borderId="0" xfId="0" applyNumberFormat="1" applyFill="1"/>
    <xf numFmtId="0" fontId="3" fillId="9" borderId="0" xfId="0" applyFont="1" applyFill="1"/>
    <xf numFmtId="0" fontId="15" fillId="0" borderId="0" xfId="0" applyFont="1"/>
    <xf numFmtId="0" fontId="3" fillId="9" borderId="0" xfId="0" applyFont="1" applyFill="1" applyBorder="1"/>
    <xf numFmtId="0" fontId="6" fillId="9" borderId="2" xfId="0" applyFont="1" applyFill="1" applyBorder="1" applyAlignment="1">
      <alignment horizontal="right" vertical="center"/>
    </xf>
    <xf numFmtId="0" fontId="6" fillId="9" borderId="1" xfId="0" applyFont="1" applyFill="1" applyBorder="1" applyAlignment="1">
      <alignment horizontal="right" vertical="center"/>
    </xf>
    <xf numFmtId="0" fontId="6" fillId="9" borderId="3" xfId="0" applyFont="1" applyFill="1" applyBorder="1" applyAlignment="1">
      <alignment horizontal="right" vertical="center"/>
    </xf>
    <xf numFmtId="0" fontId="6" fillId="9" borderId="9" xfId="0" applyFont="1" applyFill="1" applyBorder="1" applyAlignment="1">
      <alignment horizontal="right" vertical="center"/>
    </xf>
    <xf numFmtId="0" fontId="6" fillId="9" borderId="0" xfId="0" applyFont="1" applyFill="1" applyBorder="1" applyAlignment="1">
      <alignment horizontal="right" vertical="center"/>
    </xf>
    <xf numFmtId="0" fontId="8" fillId="9" borderId="0" xfId="0" applyFont="1" applyFill="1" applyBorder="1"/>
    <xf numFmtId="2" fontId="8" fillId="9" borderId="0" xfId="0" applyNumberFormat="1" applyFont="1" applyFill="1"/>
    <xf numFmtId="166" fontId="8" fillId="9" borderId="0" xfId="1" applyNumberFormat="1" applyFont="1" applyFill="1"/>
    <xf numFmtId="0" fontId="0" fillId="9" borderId="0" xfId="0" applyFill="1" applyBorder="1"/>
    <xf numFmtId="164" fontId="12" fillId="9" borderId="1" xfId="0" applyNumberFormat="1" applyFont="1" applyFill="1" applyBorder="1" applyAlignment="1">
      <alignment horizontal="right" vertical="center"/>
    </xf>
    <xf numFmtId="2" fontId="4" fillId="9" borderId="0" xfId="0" applyNumberFormat="1" applyFont="1" applyFill="1"/>
    <xf numFmtId="166" fontId="4" fillId="9" borderId="0" xfId="1" applyNumberFormat="1" applyFont="1" applyFill="1"/>
    <xf numFmtId="2" fontId="6" fillId="9" borderId="1" xfId="0" applyNumberFormat="1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F1" sqref="F1"/>
    </sheetView>
  </sheetViews>
  <sheetFormatPr defaultRowHeight="15" x14ac:dyDescent="0.25"/>
  <cols>
    <col min="1" max="1" width="6" bestFit="1" customWidth="1"/>
    <col min="2" max="2" width="19" bestFit="1" customWidth="1"/>
    <col min="3" max="3" width="4.85546875" customWidth="1"/>
    <col min="4" max="4" width="17.42578125" bestFit="1" customWidth="1"/>
    <col min="5" max="5" width="7.85546875" bestFit="1" customWidth="1"/>
    <col min="7" max="7" width="12.5703125" bestFit="1" customWidth="1"/>
    <col min="8" max="8" width="3" bestFit="1" customWidth="1"/>
    <col min="9" max="9" width="16" bestFit="1" customWidth="1"/>
    <col min="10" max="10" width="3" bestFit="1" customWidth="1"/>
    <col min="11" max="11" width="17.42578125" bestFit="1" customWidth="1"/>
  </cols>
  <sheetData>
    <row r="1" spans="1:16" x14ac:dyDescent="0.25">
      <c r="A1" t="s">
        <v>76</v>
      </c>
      <c r="B1">
        <v>2014</v>
      </c>
      <c r="D1">
        <v>2015</v>
      </c>
      <c r="G1" t="s">
        <v>75</v>
      </c>
      <c r="I1">
        <v>2014</v>
      </c>
      <c r="K1">
        <v>2015</v>
      </c>
    </row>
    <row r="2" spans="1:16" x14ac:dyDescent="0.25">
      <c r="A2" t="s">
        <v>61</v>
      </c>
      <c r="B2" t="s">
        <v>5</v>
      </c>
      <c r="C2" t="s">
        <v>61</v>
      </c>
      <c r="D2" s="4" t="s">
        <v>5</v>
      </c>
      <c r="E2" t="s">
        <v>65</v>
      </c>
      <c r="H2" t="s">
        <v>61</v>
      </c>
      <c r="I2" t="s">
        <v>5</v>
      </c>
      <c r="J2" t="s">
        <v>61</v>
      </c>
      <c r="K2" s="4" t="s">
        <v>5</v>
      </c>
      <c r="L2" t="s">
        <v>65</v>
      </c>
    </row>
    <row r="3" spans="1:16" x14ac:dyDescent="0.25">
      <c r="A3" t="s">
        <v>61</v>
      </c>
      <c r="B3" t="s">
        <v>9</v>
      </c>
      <c r="C3" t="s">
        <v>61</v>
      </c>
      <c r="D3" s="4" t="s">
        <v>9</v>
      </c>
      <c r="E3" t="s">
        <v>65</v>
      </c>
      <c r="H3" t="s">
        <v>61</v>
      </c>
      <c r="I3" t="s">
        <v>9</v>
      </c>
      <c r="J3" t="s">
        <v>61</v>
      </c>
      <c r="K3" s="4" t="s">
        <v>9</v>
      </c>
      <c r="L3" t="s">
        <v>65</v>
      </c>
    </row>
    <row r="4" spans="1:16" x14ac:dyDescent="0.25">
      <c r="A4" t="s">
        <v>61</v>
      </c>
      <c r="B4" t="s">
        <v>1</v>
      </c>
      <c r="C4" t="s">
        <v>61</v>
      </c>
      <c r="D4" s="1" t="s">
        <v>53</v>
      </c>
      <c r="E4" t="s">
        <v>64</v>
      </c>
      <c r="F4" t="s">
        <v>65</v>
      </c>
      <c r="H4" t="s">
        <v>61</v>
      </c>
      <c r="I4" t="s">
        <v>1</v>
      </c>
      <c r="J4" t="s">
        <v>61</v>
      </c>
      <c r="K4" s="1" t="s">
        <v>53</v>
      </c>
      <c r="L4" t="s">
        <v>65</v>
      </c>
    </row>
    <row r="5" spans="1:16" x14ac:dyDescent="0.25">
      <c r="A5" t="s">
        <v>61</v>
      </c>
      <c r="B5" t="s">
        <v>13</v>
      </c>
      <c r="C5" t="s">
        <v>61</v>
      </c>
      <c r="D5" s="1" t="s">
        <v>51</v>
      </c>
      <c r="E5" t="s">
        <v>63</v>
      </c>
      <c r="H5" t="s">
        <v>61</v>
      </c>
      <c r="I5" t="s">
        <v>13</v>
      </c>
      <c r="J5" t="s">
        <v>61</v>
      </c>
      <c r="K5" s="1" t="s">
        <v>51</v>
      </c>
      <c r="L5" t="s">
        <v>63</v>
      </c>
      <c r="M5">
        <v>15</v>
      </c>
    </row>
    <row r="6" spans="1:16" x14ac:dyDescent="0.25">
      <c r="A6" t="s">
        <v>61</v>
      </c>
      <c r="B6" t="s">
        <v>21</v>
      </c>
      <c r="C6" t="s">
        <v>61</v>
      </c>
      <c r="D6" s="4" t="s">
        <v>16</v>
      </c>
      <c r="E6" t="s">
        <v>66</v>
      </c>
      <c r="H6" t="s">
        <v>61</v>
      </c>
      <c r="I6" t="s">
        <v>21</v>
      </c>
      <c r="J6" t="s">
        <v>61</v>
      </c>
      <c r="K6" s="4" t="s">
        <v>16</v>
      </c>
      <c r="L6" t="s">
        <v>66</v>
      </c>
      <c r="M6">
        <v>1515</v>
      </c>
    </row>
    <row r="7" spans="1:16" x14ac:dyDescent="0.25">
      <c r="A7" t="s">
        <v>60</v>
      </c>
      <c r="B7" t="s">
        <v>0</v>
      </c>
      <c r="C7" t="s">
        <v>60</v>
      </c>
      <c r="D7" s="4" t="s">
        <v>0</v>
      </c>
      <c r="E7" t="s">
        <v>65</v>
      </c>
      <c r="H7" t="s">
        <v>60</v>
      </c>
      <c r="I7" t="s">
        <v>0</v>
      </c>
      <c r="J7" t="s">
        <v>60</v>
      </c>
      <c r="K7" s="4" t="s">
        <v>0</v>
      </c>
      <c r="L7" t="s">
        <v>65</v>
      </c>
    </row>
    <row r="8" spans="1:16" x14ac:dyDescent="0.25">
      <c r="A8" t="s">
        <v>60</v>
      </c>
      <c r="B8" t="s">
        <v>16</v>
      </c>
      <c r="C8" t="s">
        <v>60</v>
      </c>
      <c r="D8" s="4" t="s">
        <v>1</v>
      </c>
      <c r="E8" t="s">
        <v>63</v>
      </c>
      <c r="F8" t="s">
        <v>65</v>
      </c>
      <c r="H8" t="s">
        <v>60</v>
      </c>
      <c r="I8" t="s">
        <v>16</v>
      </c>
      <c r="J8" t="s">
        <v>60</v>
      </c>
      <c r="K8" s="4" t="s">
        <v>1</v>
      </c>
      <c r="L8" t="s">
        <v>65</v>
      </c>
    </row>
    <row r="9" spans="1:16" x14ac:dyDescent="0.25">
      <c r="A9" t="s">
        <v>60</v>
      </c>
      <c r="B9" t="s">
        <v>15</v>
      </c>
      <c r="C9" t="s">
        <v>60</v>
      </c>
      <c r="D9" s="4" t="s">
        <v>15</v>
      </c>
      <c r="E9" t="s">
        <v>65</v>
      </c>
      <c r="H9" t="s">
        <v>60</v>
      </c>
      <c r="I9" t="s">
        <v>15</v>
      </c>
      <c r="J9" t="s">
        <v>60</v>
      </c>
      <c r="K9" s="4" t="s">
        <v>15</v>
      </c>
      <c r="L9" t="s">
        <v>65</v>
      </c>
    </row>
    <row r="10" spans="1:16" x14ac:dyDescent="0.25">
      <c r="A10" t="s">
        <v>60</v>
      </c>
      <c r="B10" t="s">
        <v>2</v>
      </c>
      <c r="C10" t="s">
        <v>60</v>
      </c>
      <c r="D10" s="1" t="s">
        <v>59</v>
      </c>
      <c r="E10" t="s">
        <v>64</v>
      </c>
      <c r="F10" t="s">
        <v>65</v>
      </c>
      <c r="H10" t="s">
        <v>60</v>
      </c>
      <c r="I10" t="s">
        <v>2</v>
      </c>
      <c r="J10" t="s">
        <v>60</v>
      </c>
      <c r="K10" s="1" t="s">
        <v>59</v>
      </c>
      <c r="L10" t="s">
        <v>65</v>
      </c>
    </row>
    <row r="11" spans="1:16" x14ac:dyDescent="0.25">
      <c r="A11" t="s">
        <v>60</v>
      </c>
      <c r="B11" t="s">
        <v>3</v>
      </c>
      <c r="C11" t="s">
        <v>60</v>
      </c>
      <c r="D11" t="s">
        <v>20</v>
      </c>
      <c r="E11" t="s">
        <v>67</v>
      </c>
      <c r="H11" t="s">
        <v>60</v>
      </c>
      <c r="I11" t="s">
        <v>3</v>
      </c>
      <c r="J11" t="s">
        <v>60</v>
      </c>
      <c r="K11" t="s">
        <v>20</v>
      </c>
      <c r="L11" t="s">
        <v>67</v>
      </c>
      <c r="M11">
        <v>1414</v>
      </c>
      <c r="O11">
        <v>14</v>
      </c>
      <c r="P11">
        <v>15</v>
      </c>
    </row>
    <row r="12" spans="1:16" x14ac:dyDescent="0.25">
      <c r="A12" t="s">
        <v>60</v>
      </c>
      <c r="B12" t="s">
        <v>6</v>
      </c>
      <c r="C12" t="s">
        <v>60</v>
      </c>
      <c r="D12" t="s">
        <v>14</v>
      </c>
      <c r="E12" t="s">
        <v>65</v>
      </c>
      <c r="F12" t="s">
        <v>70</v>
      </c>
      <c r="H12" t="s">
        <v>60</v>
      </c>
      <c r="I12" t="s">
        <v>6</v>
      </c>
      <c r="J12" t="s">
        <v>60</v>
      </c>
      <c r="K12" t="s">
        <v>14</v>
      </c>
      <c r="L12" t="s">
        <v>64</v>
      </c>
      <c r="M12">
        <v>14</v>
      </c>
      <c r="O12">
        <v>3</v>
      </c>
      <c r="P12">
        <v>5</v>
      </c>
    </row>
    <row r="13" spans="1:16" x14ac:dyDescent="0.25">
      <c r="A13" t="s">
        <v>60</v>
      </c>
      <c r="B13" t="s">
        <v>8</v>
      </c>
      <c r="C13" t="s">
        <v>60</v>
      </c>
      <c r="D13" s="1" t="s">
        <v>52</v>
      </c>
      <c r="E13" t="s">
        <v>66</v>
      </c>
      <c r="H13" t="s">
        <v>60</v>
      </c>
      <c r="I13" t="s">
        <v>8</v>
      </c>
      <c r="J13" t="s">
        <v>60</v>
      </c>
      <c r="K13" s="1" t="s">
        <v>52</v>
      </c>
      <c r="L13" t="s">
        <v>66</v>
      </c>
      <c r="M13">
        <v>1515</v>
      </c>
      <c r="P13" t="s">
        <v>72</v>
      </c>
    </row>
    <row r="14" spans="1:16" x14ac:dyDescent="0.25">
      <c r="D14" s="1"/>
      <c r="K14" s="1"/>
    </row>
    <row r="15" spans="1:16" x14ac:dyDescent="0.25">
      <c r="A15">
        <v>9</v>
      </c>
      <c r="B15" t="s">
        <v>36</v>
      </c>
      <c r="C15">
        <v>9</v>
      </c>
      <c r="D15" s="3" t="s">
        <v>49</v>
      </c>
      <c r="E15" t="s">
        <v>65</v>
      </c>
      <c r="F15" t="s">
        <v>70</v>
      </c>
      <c r="H15">
        <v>9</v>
      </c>
      <c r="I15" t="s">
        <v>36</v>
      </c>
      <c r="J15">
        <v>9</v>
      </c>
      <c r="K15" s="3" t="s">
        <v>49</v>
      </c>
      <c r="L15" t="s">
        <v>64</v>
      </c>
      <c r="M15">
        <v>14</v>
      </c>
    </row>
    <row r="16" spans="1:16" x14ac:dyDescent="0.25">
      <c r="A16">
        <v>8</v>
      </c>
      <c r="B16" t="s">
        <v>38</v>
      </c>
      <c r="C16">
        <v>8</v>
      </c>
      <c r="D16" s="2" t="s">
        <v>58</v>
      </c>
      <c r="E16" t="s">
        <v>65</v>
      </c>
      <c r="H16">
        <v>8</v>
      </c>
      <c r="I16" t="s">
        <v>38</v>
      </c>
      <c r="J16">
        <v>8</v>
      </c>
      <c r="K16" s="2" t="s">
        <v>58</v>
      </c>
      <c r="L16" t="s">
        <v>65</v>
      </c>
    </row>
    <row r="17" spans="1:16" x14ac:dyDescent="0.25">
      <c r="A17">
        <v>7</v>
      </c>
      <c r="B17" t="s">
        <v>46</v>
      </c>
      <c r="C17">
        <v>7</v>
      </c>
      <c r="D17" s="4" t="s">
        <v>46</v>
      </c>
      <c r="E17" t="s">
        <v>65</v>
      </c>
      <c r="H17">
        <v>7</v>
      </c>
      <c r="I17" t="s">
        <v>46</v>
      </c>
      <c r="J17">
        <v>7</v>
      </c>
      <c r="K17" s="4" t="s">
        <v>46</v>
      </c>
      <c r="L17" t="s">
        <v>65</v>
      </c>
    </row>
    <row r="18" spans="1:16" x14ac:dyDescent="0.25">
      <c r="A18">
        <v>7</v>
      </c>
      <c r="B18" t="s">
        <v>48</v>
      </c>
      <c r="C18">
        <v>7</v>
      </c>
      <c r="D18" s="2" t="s">
        <v>57</v>
      </c>
      <c r="E18" t="s">
        <v>63</v>
      </c>
      <c r="F18" t="s">
        <v>69</v>
      </c>
      <c r="H18">
        <v>7</v>
      </c>
      <c r="I18" t="s">
        <v>48</v>
      </c>
      <c r="J18">
        <v>7</v>
      </c>
      <c r="K18" s="2" t="s">
        <v>57</v>
      </c>
      <c r="L18" t="s">
        <v>66</v>
      </c>
      <c r="M18">
        <v>1515</v>
      </c>
    </row>
    <row r="19" spans="1:16" x14ac:dyDescent="0.25">
      <c r="A19">
        <v>7</v>
      </c>
      <c r="B19" t="s">
        <v>42</v>
      </c>
      <c r="C19">
        <v>3</v>
      </c>
      <c r="D19" s="1" t="s">
        <v>55</v>
      </c>
      <c r="E19" t="s">
        <v>67</v>
      </c>
      <c r="H19">
        <v>7</v>
      </c>
      <c r="I19" t="s">
        <v>42</v>
      </c>
      <c r="J19">
        <v>3</v>
      </c>
      <c r="K19" s="1" t="s">
        <v>55</v>
      </c>
      <c r="L19" t="s">
        <v>67</v>
      </c>
      <c r="M19">
        <v>1414</v>
      </c>
    </row>
    <row r="20" spans="1:16" x14ac:dyDescent="0.25">
      <c r="A20">
        <v>7</v>
      </c>
      <c r="B20" t="s">
        <v>43</v>
      </c>
      <c r="C20">
        <v>7</v>
      </c>
      <c r="D20" t="s">
        <v>41</v>
      </c>
      <c r="E20" t="s">
        <v>64</v>
      </c>
      <c r="F20" t="s">
        <v>65</v>
      </c>
      <c r="H20">
        <v>7</v>
      </c>
      <c r="I20" t="s">
        <v>43</v>
      </c>
      <c r="J20">
        <v>7</v>
      </c>
      <c r="K20" t="s">
        <v>41</v>
      </c>
      <c r="L20" t="s">
        <v>65</v>
      </c>
    </row>
    <row r="21" spans="1:16" x14ac:dyDescent="0.25">
      <c r="A21">
        <v>6</v>
      </c>
      <c r="B21" t="s">
        <v>35</v>
      </c>
      <c r="C21">
        <v>6</v>
      </c>
      <c r="D21" s="3" t="s">
        <v>56</v>
      </c>
      <c r="E21" t="s">
        <v>63</v>
      </c>
      <c r="H21">
        <v>6</v>
      </c>
      <c r="I21" t="s">
        <v>35</v>
      </c>
      <c r="J21">
        <v>6</v>
      </c>
      <c r="K21" s="3" t="s">
        <v>56</v>
      </c>
      <c r="L21" t="s">
        <v>63</v>
      </c>
      <c r="M21">
        <v>15</v>
      </c>
    </row>
    <row r="22" spans="1:16" x14ac:dyDescent="0.25">
      <c r="A22">
        <v>5</v>
      </c>
      <c r="B22" t="s">
        <v>32</v>
      </c>
      <c r="C22">
        <v>5</v>
      </c>
      <c r="D22" s="3" t="s">
        <v>50</v>
      </c>
      <c r="E22" t="s">
        <v>64</v>
      </c>
      <c r="F22" t="s">
        <v>71</v>
      </c>
      <c r="H22">
        <v>5</v>
      </c>
      <c r="I22" t="s">
        <v>32</v>
      </c>
      <c r="J22">
        <v>5</v>
      </c>
      <c r="K22" s="3" t="s">
        <v>50</v>
      </c>
      <c r="L22" t="s">
        <v>67</v>
      </c>
      <c r="M22">
        <v>1414</v>
      </c>
    </row>
    <row r="23" spans="1:16" x14ac:dyDescent="0.25">
      <c r="A23">
        <v>4</v>
      </c>
      <c r="B23" t="s">
        <v>31</v>
      </c>
      <c r="C23">
        <v>7</v>
      </c>
      <c r="D23" t="s">
        <v>45</v>
      </c>
      <c r="E23" t="s">
        <v>65</v>
      </c>
      <c r="F23" t="s">
        <v>68</v>
      </c>
      <c r="H23">
        <v>4</v>
      </c>
      <c r="I23" t="s">
        <v>31</v>
      </c>
      <c r="J23">
        <v>7</v>
      </c>
      <c r="K23" t="s">
        <v>45</v>
      </c>
      <c r="L23" t="s">
        <v>63</v>
      </c>
      <c r="M23">
        <v>15</v>
      </c>
    </row>
    <row r="24" spans="1:16" x14ac:dyDescent="0.25">
      <c r="A24">
        <v>4</v>
      </c>
      <c r="B24" t="s">
        <v>39</v>
      </c>
      <c r="C24">
        <v>4</v>
      </c>
      <c r="D24" s="4" t="s">
        <v>39</v>
      </c>
      <c r="E24" t="s">
        <v>65</v>
      </c>
      <c r="H24">
        <v>4</v>
      </c>
      <c r="I24" t="s">
        <v>39</v>
      </c>
      <c r="J24">
        <v>4</v>
      </c>
      <c r="K24" s="4" t="s">
        <v>39</v>
      </c>
      <c r="L24" t="s">
        <v>65</v>
      </c>
    </row>
    <row r="25" spans="1:16" x14ac:dyDescent="0.25">
      <c r="A25">
        <v>3</v>
      </c>
      <c r="B25" t="s">
        <v>29</v>
      </c>
      <c r="C25">
        <v>3</v>
      </c>
      <c r="D25" t="s">
        <v>62</v>
      </c>
      <c r="E25" t="s">
        <v>66</v>
      </c>
      <c r="H25">
        <v>3</v>
      </c>
      <c r="I25" t="s">
        <v>29</v>
      </c>
      <c r="J25">
        <v>3</v>
      </c>
      <c r="K25" t="s">
        <v>62</v>
      </c>
      <c r="L25" t="s">
        <v>66</v>
      </c>
      <c r="M25">
        <v>1515</v>
      </c>
      <c r="O25">
        <v>14</v>
      </c>
      <c r="P25">
        <v>15</v>
      </c>
    </row>
    <row r="26" spans="1:16" x14ac:dyDescent="0.25">
      <c r="A26">
        <v>2</v>
      </c>
      <c r="B26" t="s">
        <v>23</v>
      </c>
      <c r="C26">
        <v>2</v>
      </c>
      <c r="D26" s="1" t="s">
        <v>54</v>
      </c>
      <c r="E26" t="s">
        <v>67</v>
      </c>
      <c r="F26" t="s">
        <v>70</v>
      </c>
      <c r="H26">
        <v>2</v>
      </c>
      <c r="I26" t="s">
        <v>23</v>
      </c>
      <c r="J26">
        <v>2</v>
      </c>
      <c r="K26" s="1" t="s">
        <v>54</v>
      </c>
      <c r="L26" t="s">
        <v>64</v>
      </c>
      <c r="M26">
        <v>14</v>
      </c>
      <c r="O26">
        <v>6</v>
      </c>
      <c r="P26">
        <v>6</v>
      </c>
    </row>
    <row r="27" spans="1:16" x14ac:dyDescent="0.25">
      <c r="A27">
        <v>2</v>
      </c>
      <c r="B27" t="s">
        <v>24</v>
      </c>
      <c r="C27">
        <v>2</v>
      </c>
      <c r="D27" s="4" t="s">
        <v>26</v>
      </c>
      <c r="E27" t="s">
        <v>64</v>
      </c>
      <c r="F27" t="s">
        <v>65</v>
      </c>
      <c r="H27">
        <v>2</v>
      </c>
      <c r="I27" t="s">
        <v>24</v>
      </c>
      <c r="J27">
        <v>2</v>
      </c>
      <c r="K27" s="4" t="s">
        <v>26</v>
      </c>
      <c r="L27" t="s">
        <v>65</v>
      </c>
      <c r="P27" t="s">
        <v>74</v>
      </c>
    </row>
    <row r="28" spans="1:16" x14ac:dyDescent="0.25">
      <c r="D28" s="4"/>
      <c r="H28" s="1"/>
      <c r="M28">
        <v>14</v>
      </c>
      <c r="N28">
        <v>15</v>
      </c>
    </row>
    <row r="29" spans="1:16" x14ac:dyDescent="0.25">
      <c r="D29" s="4"/>
      <c r="H29" s="1"/>
      <c r="M29">
        <v>9</v>
      </c>
      <c r="N29">
        <v>11</v>
      </c>
    </row>
    <row r="30" spans="1:16" x14ac:dyDescent="0.25">
      <c r="A30">
        <v>2</v>
      </c>
      <c r="B30" t="s">
        <v>26</v>
      </c>
      <c r="D30" s="2"/>
      <c r="H30" s="1"/>
    </row>
    <row r="31" spans="1:16" x14ac:dyDescent="0.25">
      <c r="A31">
        <v>58</v>
      </c>
      <c r="B31" t="s">
        <v>20</v>
      </c>
      <c r="D31" s="1"/>
      <c r="H31" s="1"/>
      <c r="N31">
        <v>15</v>
      </c>
    </row>
    <row r="32" spans="1:16" x14ac:dyDescent="0.25">
      <c r="A32">
        <v>50</v>
      </c>
      <c r="B32" t="s">
        <v>19</v>
      </c>
      <c r="D32" s="1"/>
      <c r="H32" s="1"/>
      <c r="N32" t="s">
        <v>73</v>
      </c>
    </row>
    <row r="33" spans="1:8" x14ac:dyDescent="0.25">
      <c r="A33">
        <v>49</v>
      </c>
      <c r="B33" t="s">
        <v>12</v>
      </c>
      <c r="D33" s="1"/>
      <c r="H33" s="1"/>
    </row>
    <row r="34" spans="1:8" x14ac:dyDescent="0.25">
      <c r="A34">
        <v>40</v>
      </c>
      <c r="B34" t="s">
        <v>7</v>
      </c>
      <c r="D34" s="1"/>
      <c r="H34" s="1"/>
    </row>
    <row r="35" spans="1:8" x14ac:dyDescent="0.25">
      <c r="A35">
        <v>39</v>
      </c>
      <c r="B35" t="s">
        <v>14</v>
      </c>
      <c r="D35" s="1"/>
      <c r="H35" s="1"/>
    </row>
    <row r="36" spans="1:8" x14ac:dyDescent="0.25">
      <c r="A36">
        <v>33</v>
      </c>
      <c r="B36" t="s">
        <v>17</v>
      </c>
      <c r="D36" s="1"/>
      <c r="H36" s="1"/>
    </row>
    <row r="37" spans="1:8" x14ac:dyDescent="0.25">
      <c r="A37">
        <v>31</v>
      </c>
      <c r="B37" t="s">
        <v>10</v>
      </c>
      <c r="D37" s="1"/>
      <c r="H37" s="1"/>
    </row>
    <row r="38" spans="1:8" x14ac:dyDescent="0.25">
      <c r="A38">
        <v>29</v>
      </c>
      <c r="B38" t="s">
        <v>4</v>
      </c>
      <c r="D38" s="1"/>
      <c r="H38" s="1"/>
    </row>
    <row r="39" spans="1:8" x14ac:dyDescent="0.25">
      <c r="A39">
        <v>29</v>
      </c>
      <c r="B39" t="s">
        <v>18</v>
      </c>
      <c r="D39" s="1"/>
      <c r="H39" s="1"/>
    </row>
    <row r="40" spans="1:8" x14ac:dyDescent="0.25">
      <c r="A40">
        <v>25</v>
      </c>
      <c r="B40" t="s">
        <v>11</v>
      </c>
      <c r="D40" s="1"/>
    </row>
    <row r="41" spans="1:8" x14ac:dyDescent="0.25">
      <c r="A41">
        <v>45</v>
      </c>
      <c r="B41" t="s">
        <v>22</v>
      </c>
      <c r="D41" s="1"/>
      <c r="H41" s="1"/>
    </row>
    <row r="42" spans="1:8" x14ac:dyDescent="0.25">
      <c r="A42">
        <v>17</v>
      </c>
      <c r="B42" t="s">
        <v>25</v>
      </c>
      <c r="D42" s="1"/>
      <c r="H42" s="1"/>
    </row>
    <row r="43" spans="1:8" x14ac:dyDescent="0.25">
      <c r="A43" t="s">
        <v>27</v>
      </c>
      <c r="B43" t="s">
        <v>28</v>
      </c>
      <c r="D43" s="1"/>
    </row>
    <row r="44" spans="1:8" x14ac:dyDescent="0.25">
      <c r="A44">
        <v>88</v>
      </c>
      <c r="B44" t="s">
        <v>30</v>
      </c>
      <c r="D44" s="2"/>
      <c r="H44" s="1"/>
    </row>
    <row r="45" spans="1:8" x14ac:dyDescent="0.25">
      <c r="A45">
        <v>10</v>
      </c>
      <c r="B45" t="s">
        <v>33</v>
      </c>
      <c r="D45" s="2"/>
      <c r="H45" s="1"/>
    </row>
    <row r="46" spans="1:8" x14ac:dyDescent="0.25">
      <c r="A46">
        <v>35</v>
      </c>
      <c r="B46" t="s">
        <v>34</v>
      </c>
      <c r="D46" s="2"/>
      <c r="H46" s="1"/>
    </row>
    <row r="47" spans="1:8" x14ac:dyDescent="0.25">
      <c r="A47">
        <v>12</v>
      </c>
      <c r="B47" t="s">
        <v>37</v>
      </c>
      <c r="D47" s="3"/>
      <c r="H47" s="1"/>
    </row>
    <row r="48" spans="1:8" x14ac:dyDescent="0.25">
      <c r="A48" t="s">
        <v>27</v>
      </c>
      <c r="B48" t="s">
        <v>40</v>
      </c>
    </row>
    <row r="49" spans="1:8" x14ac:dyDescent="0.25">
      <c r="A49">
        <v>19</v>
      </c>
      <c r="B49" t="s">
        <v>41</v>
      </c>
      <c r="D49" s="2"/>
      <c r="H49" s="1"/>
    </row>
    <row r="50" spans="1:8" x14ac:dyDescent="0.25">
      <c r="A50" t="s">
        <v>44</v>
      </c>
      <c r="B50" t="s">
        <v>45</v>
      </c>
      <c r="D50" s="2"/>
      <c r="H50" s="1"/>
    </row>
    <row r="51" spans="1:8" x14ac:dyDescent="0.25">
      <c r="A51">
        <v>15</v>
      </c>
      <c r="B51" t="s">
        <v>47</v>
      </c>
      <c r="D51" s="2"/>
      <c r="H51" s="1"/>
    </row>
  </sheetData>
  <sortState ref="A21:C28">
    <sortCondition descending="1" ref="A21:A28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0"/>
  <sheetViews>
    <sheetView workbookViewId="0">
      <selection activeCell="H56" sqref="H56"/>
    </sheetView>
  </sheetViews>
  <sheetFormatPr defaultRowHeight="15" x14ac:dyDescent="0.25"/>
  <cols>
    <col min="2" max="2" width="3.42578125" bestFit="1" customWidth="1"/>
    <col min="3" max="3" width="17.7109375" bestFit="1" customWidth="1"/>
    <col min="4" max="4" width="3.5703125" bestFit="1" customWidth="1"/>
    <col min="5" max="5" width="19.42578125" bestFit="1" customWidth="1"/>
    <col min="7" max="7" width="3.42578125" bestFit="1" customWidth="1"/>
    <col min="8" max="8" width="16.7109375" bestFit="1" customWidth="1"/>
    <col min="9" max="9" width="3.5703125" bestFit="1" customWidth="1"/>
    <col min="10" max="10" width="20.28515625" bestFit="1" customWidth="1"/>
  </cols>
  <sheetData>
    <row r="2" spans="2:10" x14ac:dyDescent="0.25">
      <c r="B2" t="s">
        <v>271</v>
      </c>
      <c r="C2" s="21" t="s">
        <v>448</v>
      </c>
      <c r="D2" t="s">
        <v>271</v>
      </c>
      <c r="E2" t="s">
        <v>477</v>
      </c>
      <c r="G2" t="s">
        <v>271</v>
      </c>
      <c r="H2" t="s">
        <v>26</v>
      </c>
      <c r="I2" t="s">
        <v>271</v>
      </c>
      <c r="J2" t="s">
        <v>552</v>
      </c>
    </row>
    <row r="3" spans="2:10" x14ac:dyDescent="0.25">
      <c r="B3" t="s">
        <v>271</v>
      </c>
      <c r="C3" t="s">
        <v>449</v>
      </c>
      <c r="D3" t="s">
        <v>271</v>
      </c>
      <c r="E3" t="s">
        <v>486</v>
      </c>
      <c r="G3" t="s">
        <v>271</v>
      </c>
      <c r="H3" t="s">
        <v>512</v>
      </c>
      <c r="I3" t="s">
        <v>271</v>
      </c>
      <c r="J3" t="s">
        <v>24</v>
      </c>
    </row>
    <row r="4" spans="2:10" x14ac:dyDescent="0.25">
      <c r="B4" t="s">
        <v>271</v>
      </c>
      <c r="C4" t="s">
        <v>24</v>
      </c>
      <c r="D4" t="s">
        <v>271</v>
      </c>
      <c r="E4" t="s">
        <v>487</v>
      </c>
      <c r="G4" t="s">
        <v>271</v>
      </c>
      <c r="H4" t="s">
        <v>513</v>
      </c>
      <c r="I4" t="s">
        <v>271</v>
      </c>
      <c r="J4" t="s">
        <v>553</v>
      </c>
    </row>
    <row r="5" spans="2:10" x14ac:dyDescent="0.25">
      <c r="B5" t="s">
        <v>271</v>
      </c>
      <c r="C5" t="s">
        <v>388</v>
      </c>
      <c r="D5" t="s">
        <v>271</v>
      </c>
      <c r="E5" t="s">
        <v>488</v>
      </c>
      <c r="G5" t="s">
        <v>271</v>
      </c>
      <c r="H5" t="s">
        <v>514</v>
      </c>
      <c r="I5" t="s">
        <v>271</v>
      </c>
      <c r="J5" t="s">
        <v>488</v>
      </c>
    </row>
    <row r="6" spans="2:10" x14ac:dyDescent="0.25">
      <c r="B6" t="s">
        <v>272</v>
      </c>
      <c r="C6" t="s">
        <v>450</v>
      </c>
      <c r="D6" t="s">
        <v>272</v>
      </c>
      <c r="E6" t="s">
        <v>478</v>
      </c>
      <c r="G6" t="s">
        <v>271</v>
      </c>
      <c r="H6" t="s">
        <v>515</v>
      </c>
      <c r="I6" t="s">
        <v>271</v>
      </c>
      <c r="J6" t="s">
        <v>554</v>
      </c>
    </row>
    <row r="7" spans="2:10" x14ac:dyDescent="0.25">
      <c r="B7" t="s">
        <v>272</v>
      </c>
      <c r="C7" t="s">
        <v>457</v>
      </c>
      <c r="D7" t="s">
        <v>272</v>
      </c>
      <c r="E7" t="s">
        <v>489</v>
      </c>
      <c r="G7" t="s">
        <v>272</v>
      </c>
      <c r="H7" t="s">
        <v>516</v>
      </c>
      <c r="I7" t="s">
        <v>271</v>
      </c>
      <c r="J7" t="s">
        <v>555</v>
      </c>
    </row>
    <row r="8" spans="2:10" x14ac:dyDescent="0.25">
      <c r="B8" t="s">
        <v>272</v>
      </c>
      <c r="C8" t="s">
        <v>36</v>
      </c>
      <c r="D8" t="s">
        <v>272</v>
      </c>
      <c r="E8" t="s">
        <v>490</v>
      </c>
      <c r="G8" t="s">
        <v>272</v>
      </c>
      <c r="H8" t="s">
        <v>517</v>
      </c>
      <c r="I8" t="s">
        <v>271</v>
      </c>
      <c r="J8" t="s">
        <v>477</v>
      </c>
    </row>
    <row r="9" spans="2:10" x14ac:dyDescent="0.25">
      <c r="B9" t="s">
        <v>272</v>
      </c>
      <c r="D9" t="s">
        <v>272</v>
      </c>
      <c r="G9" t="s">
        <v>272</v>
      </c>
      <c r="H9" t="s">
        <v>450</v>
      </c>
      <c r="I9" t="s">
        <v>272</v>
      </c>
      <c r="J9" t="s">
        <v>556</v>
      </c>
    </row>
    <row r="10" spans="2:10" x14ac:dyDescent="0.25">
      <c r="B10" t="s">
        <v>139</v>
      </c>
      <c r="C10" t="s">
        <v>451</v>
      </c>
      <c r="D10" t="s">
        <v>139</v>
      </c>
      <c r="E10" t="s">
        <v>479</v>
      </c>
      <c r="G10" t="s">
        <v>272</v>
      </c>
      <c r="H10" t="s">
        <v>457</v>
      </c>
      <c r="I10" t="s">
        <v>272</v>
      </c>
      <c r="J10" t="s">
        <v>478</v>
      </c>
    </row>
    <row r="11" spans="2:10" x14ac:dyDescent="0.25">
      <c r="B11" t="s">
        <v>139</v>
      </c>
      <c r="C11" t="s">
        <v>458</v>
      </c>
      <c r="D11" t="s">
        <v>139</v>
      </c>
      <c r="E11" t="s">
        <v>491</v>
      </c>
      <c r="G11" t="s">
        <v>272</v>
      </c>
      <c r="H11" t="s">
        <v>49</v>
      </c>
      <c r="I11" t="s">
        <v>272</v>
      </c>
      <c r="J11" t="s">
        <v>557</v>
      </c>
    </row>
    <row r="12" spans="2:10" x14ac:dyDescent="0.25">
      <c r="B12" t="s">
        <v>139</v>
      </c>
      <c r="C12" t="s">
        <v>459</v>
      </c>
      <c r="D12" t="s">
        <v>139</v>
      </c>
      <c r="E12" t="s">
        <v>492</v>
      </c>
      <c r="G12" t="s">
        <v>139</v>
      </c>
      <c r="H12" t="s">
        <v>518</v>
      </c>
      <c r="I12" t="s">
        <v>272</v>
      </c>
      <c r="J12" t="s">
        <v>490</v>
      </c>
    </row>
    <row r="13" spans="2:10" x14ac:dyDescent="0.25">
      <c r="B13" t="s">
        <v>139</v>
      </c>
      <c r="D13" t="s">
        <v>139</v>
      </c>
      <c r="G13" t="s">
        <v>139</v>
      </c>
      <c r="H13" t="s">
        <v>458</v>
      </c>
      <c r="I13" t="s">
        <v>272</v>
      </c>
      <c r="J13" t="s">
        <v>489</v>
      </c>
    </row>
    <row r="14" spans="2:10" x14ac:dyDescent="0.25">
      <c r="B14" t="s">
        <v>140</v>
      </c>
      <c r="C14" t="s">
        <v>32</v>
      </c>
      <c r="D14" t="s">
        <v>140</v>
      </c>
      <c r="E14" t="s">
        <v>480</v>
      </c>
      <c r="G14" t="s">
        <v>139</v>
      </c>
      <c r="H14" t="s">
        <v>459</v>
      </c>
      <c r="I14" t="s">
        <v>272</v>
      </c>
      <c r="J14" t="s">
        <v>558</v>
      </c>
    </row>
    <row r="15" spans="2:10" x14ac:dyDescent="0.25">
      <c r="B15" t="s">
        <v>140</v>
      </c>
      <c r="C15" t="s">
        <v>460</v>
      </c>
      <c r="D15" t="s">
        <v>140</v>
      </c>
      <c r="E15" s="21" t="s">
        <v>493</v>
      </c>
      <c r="G15" t="s">
        <v>139</v>
      </c>
      <c r="H15" t="s">
        <v>519</v>
      </c>
      <c r="I15" t="s">
        <v>272</v>
      </c>
      <c r="J15" t="s">
        <v>559</v>
      </c>
    </row>
    <row r="16" spans="2:10" x14ac:dyDescent="0.25">
      <c r="B16" t="s">
        <v>140</v>
      </c>
      <c r="C16" t="s">
        <v>461</v>
      </c>
      <c r="D16" t="s">
        <v>140</v>
      </c>
      <c r="E16" t="s">
        <v>495</v>
      </c>
      <c r="G16" t="s">
        <v>139</v>
      </c>
      <c r="H16" t="s">
        <v>451</v>
      </c>
      <c r="I16" t="s">
        <v>139</v>
      </c>
      <c r="J16" t="s">
        <v>491</v>
      </c>
    </row>
    <row r="17" spans="2:10" x14ac:dyDescent="0.25">
      <c r="B17" t="s">
        <v>273</v>
      </c>
      <c r="C17" t="s">
        <v>452</v>
      </c>
      <c r="D17" t="s">
        <v>273</v>
      </c>
      <c r="E17" t="s">
        <v>481</v>
      </c>
      <c r="G17" t="s">
        <v>140</v>
      </c>
      <c r="H17" t="s">
        <v>32</v>
      </c>
      <c r="I17" t="s">
        <v>139</v>
      </c>
      <c r="J17" t="s">
        <v>560</v>
      </c>
    </row>
    <row r="18" spans="2:10" x14ac:dyDescent="0.25">
      <c r="B18" t="s">
        <v>273</v>
      </c>
      <c r="C18" t="s">
        <v>462</v>
      </c>
      <c r="D18" t="s">
        <v>273</v>
      </c>
      <c r="E18" t="s">
        <v>494</v>
      </c>
      <c r="G18" t="s">
        <v>140</v>
      </c>
      <c r="H18" t="s">
        <v>520</v>
      </c>
      <c r="I18" t="s">
        <v>139</v>
      </c>
      <c r="J18" t="s">
        <v>561</v>
      </c>
    </row>
    <row r="19" spans="2:10" x14ac:dyDescent="0.25">
      <c r="B19" t="s">
        <v>273</v>
      </c>
      <c r="C19" t="s">
        <v>463</v>
      </c>
      <c r="D19" t="s">
        <v>273</v>
      </c>
      <c r="G19" t="s">
        <v>140</v>
      </c>
      <c r="H19" t="s">
        <v>521</v>
      </c>
      <c r="I19" t="s">
        <v>139</v>
      </c>
      <c r="J19" t="s">
        <v>562</v>
      </c>
    </row>
    <row r="20" spans="2:10" x14ac:dyDescent="0.25">
      <c r="B20" t="s">
        <v>273</v>
      </c>
      <c r="D20" t="s">
        <v>273</v>
      </c>
      <c r="G20" t="s">
        <v>140</v>
      </c>
      <c r="H20" t="s">
        <v>522</v>
      </c>
      <c r="I20" t="s">
        <v>139</v>
      </c>
      <c r="J20" t="s">
        <v>563</v>
      </c>
    </row>
    <row r="21" spans="2:10" x14ac:dyDescent="0.25">
      <c r="B21" t="s">
        <v>274</v>
      </c>
      <c r="C21" t="s">
        <v>453</v>
      </c>
      <c r="D21" t="s">
        <v>274</v>
      </c>
      <c r="E21" t="s">
        <v>482</v>
      </c>
      <c r="G21" t="s">
        <v>140</v>
      </c>
      <c r="H21" t="s">
        <v>523</v>
      </c>
      <c r="I21" t="s">
        <v>139</v>
      </c>
      <c r="J21" t="s">
        <v>564</v>
      </c>
    </row>
    <row r="22" spans="2:10" x14ac:dyDescent="0.25">
      <c r="B22" t="s">
        <v>274</v>
      </c>
      <c r="C22" t="s">
        <v>454</v>
      </c>
      <c r="D22" t="s">
        <v>274</v>
      </c>
      <c r="E22" t="s">
        <v>483</v>
      </c>
      <c r="G22" t="s">
        <v>273</v>
      </c>
      <c r="H22" t="s">
        <v>524</v>
      </c>
      <c r="I22" t="s">
        <v>139</v>
      </c>
      <c r="J22" t="s">
        <v>565</v>
      </c>
    </row>
    <row r="23" spans="2:10" x14ac:dyDescent="0.25">
      <c r="B23" t="s">
        <v>274</v>
      </c>
      <c r="C23" t="s">
        <v>455</v>
      </c>
      <c r="D23" t="s">
        <v>274</v>
      </c>
      <c r="E23" t="s">
        <v>484</v>
      </c>
      <c r="G23" t="s">
        <v>273</v>
      </c>
      <c r="H23" t="s">
        <v>56</v>
      </c>
      <c r="I23" t="s">
        <v>139</v>
      </c>
      <c r="J23" t="s">
        <v>492</v>
      </c>
    </row>
    <row r="24" spans="2:10" x14ac:dyDescent="0.25">
      <c r="B24" t="s">
        <v>282</v>
      </c>
      <c r="C24" t="s">
        <v>456</v>
      </c>
      <c r="D24" t="s">
        <v>282</v>
      </c>
      <c r="E24" t="s">
        <v>485</v>
      </c>
      <c r="G24" t="s">
        <v>273</v>
      </c>
      <c r="H24" t="s">
        <v>525</v>
      </c>
      <c r="I24" t="s">
        <v>139</v>
      </c>
      <c r="J24" t="s">
        <v>566</v>
      </c>
    </row>
    <row r="25" spans="2:10" x14ac:dyDescent="0.25">
      <c r="B25" t="s">
        <v>274</v>
      </c>
      <c r="C25" t="s">
        <v>464</v>
      </c>
      <c r="D25" t="s">
        <v>274</v>
      </c>
      <c r="E25" t="s">
        <v>496</v>
      </c>
      <c r="G25" t="s">
        <v>273</v>
      </c>
      <c r="H25" t="s">
        <v>526</v>
      </c>
      <c r="I25" t="s">
        <v>140</v>
      </c>
      <c r="J25" t="s">
        <v>495</v>
      </c>
    </row>
    <row r="26" spans="2:10" x14ac:dyDescent="0.25">
      <c r="B26" t="s">
        <v>274</v>
      </c>
      <c r="C26" t="s">
        <v>42</v>
      </c>
      <c r="D26" t="s">
        <v>274</v>
      </c>
      <c r="E26" t="s">
        <v>497</v>
      </c>
      <c r="G26" t="s">
        <v>273</v>
      </c>
      <c r="H26" t="s">
        <v>527</v>
      </c>
      <c r="I26" t="s">
        <v>140</v>
      </c>
      <c r="J26" t="s">
        <v>567</v>
      </c>
    </row>
    <row r="27" spans="2:10" x14ac:dyDescent="0.25">
      <c r="B27" t="s">
        <v>274</v>
      </c>
      <c r="C27" s="21" t="s">
        <v>465</v>
      </c>
      <c r="D27" t="s">
        <v>274</v>
      </c>
      <c r="E27" t="s">
        <v>498</v>
      </c>
      <c r="G27" t="s">
        <v>274</v>
      </c>
      <c r="H27" t="s">
        <v>456</v>
      </c>
      <c r="I27" t="s">
        <v>140</v>
      </c>
      <c r="J27" t="s">
        <v>568</v>
      </c>
    </row>
    <row r="28" spans="2:10" x14ac:dyDescent="0.25">
      <c r="B28" t="s">
        <v>274</v>
      </c>
      <c r="C28" s="21" t="s">
        <v>466</v>
      </c>
      <c r="D28" t="s">
        <v>274</v>
      </c>
      <c r="G28" t="s">
        <v>274</v>
      </c>
      <c r="H28" t="s">
        <v>455</v>
      </c>
      <c r="I28" t="s">
        <v>140</v>
      </c>
      <c r="J28" t="s">
        <v>571</v>
      </c>
    </row>
    <row r="29" spans="2:10" x14ac:dyDescent="0.25">
      <c r="B29" t="s">
        <v>282</v>
      </c>
      <c r="C29" s="21" t="s">
        <v>467</v>
      </c>
      <c r="D29" t="s">
        <v>282</v>
      </c>
      <c r="G29" t="s">
        <v>274</v>
      </c>
      <c r="H29" t="s">
        <v>454</v>
      </c>
      <c r="I29" t="s">
        <v>140</v>
      </c>
      <c r="J29" t="s">
        <v>572</v>
      </c>
    </row>
    <row r="30" spans="2:10" x14ac:dyDescent="0.25">
      <c r="B30" t="s">
        <v>261</v>
      </c>
      <c r="C30" t="s">
        <v>468</v>
      </c>
      <c r="D30" t="s">
        <v>261</v>
      </c>
      <c r="E30" t="s">
        <v>501</v>
      </c>
      <c r="G30" t="s">
        <v>274</v>
      </c>
      <c r="H30" t="s">
        <v>528</v>
      </c>
      <c r="I30" t="s">
        <v>140</v>
      </c>
      <c r="J30" t="s">
        <v>573</v>
      </c>
    </row>
    <row r="31" spans="2:10" x14ac:dyDescent="0.25">
      <c r="B31" t="s">
        <v>258</v>
      </c>
      <c r="C31" t="s">
        <v>469</v>
      </c>
      <c r="D31" t="s">
        <v>258</v>
      </c>
      <c r="E31" s="21" t="s">
        <v>499</v>
      </c>
      <c r="G31" t="s">
        <v>274</v>
      </c>
      <c r="H31" t="s">
        <v>529</v>
      </c>
      <c r="I31" t="s">
        <v>273</v>
      </c>
      <c r="J31" t="s">
        <v>574</v>
      </c>
    </row>
    <row r="32" spans="2:10" x14ac:dyDescent="0.25">
      <c r="B32" t="s">
        <v>258</v>
      </c>
      <c r="C32" t="s">
        <v>470</v>
      </c>
      <c r="D32" t="s">
        <v>258</v>
      </c>
      <c r="E32" s="21" t="s">
        <v>500</v>
      </c>
      <c r="G32" t="s">
        <v>274</v>
      </c>
      <c r="H32" t="s">
        <v>530</v>
      </c>
      <c r="I32" t="s">
        <v>273</v>
      </c>
      <c r="J32" t="s">
        <v>494</v>
      </c>
    </row>
    <row r="33" spans="2:10" x14ac:dyDescent="0.25">
      <c r="B33" t="s">
        <v>261</v>
      </c>
      <c r="C33" t="s">
        <v>3</v>
      </c>
      <c r="D33" t="s">
        <v>261</v>
      </c>
      <c r="E33" t="s">
        <v>52</v>
      </c>
      <c r="G33" t="s">
        <v>274</v>
      </c>
      <c r="H33" t="s">
        <v>531</v>
      </c>
      <c r="I33" t="s">
        <v>273</v>
      </c>
      <c r="J33" t="s">
        <v>575</v>
      </c>
    </row>
    <row r="34" spans="2:10" x14ac:dyDescent="0.25">
      <c r="B34" t="s">
        <v>258</v>
      </c>
      <c r="C34" t="s">
        <v>341</v>
      </c>
      <c r="D34" t="s">
        <v>258</v>
      </c>
      <c r="E34" s="21" t="s">
        <v>502</v>
      </c>
      <c r="G34" t="s">
        <v>274</v>
      </c>
      <c r="H34" t="s">
        <v>532</v>
      </c>
      <c r="I34" t="s">
        <v>273</v>
      </c>
      <c r="J34" t="s">
        <v>481</v>
      </c>
    </row>
    <row r="35" spans="2:10" x14ac:dyDescent="0.25">
      <c r="B35" t="s">
        <v>261</v>
      </c>
      <c r="C35" t="s">
        <v>349</v>
      </c>
      <c r="D35" t="s">
        <v>261</v>
      </c>
      <c r="E35" s="34" t="s">
        <v>380</v>
      </c>
      <c r="G35" t="s">
        <v>274</v>
      </c>
      <c r="H35" t="s">
        <v>533</v>
      </c>
      <c r="I35" t="s">
        <v>273</v>
      </c>
      <c r="J35" t="s">
        <v>576</v>
      </c>
    </row>
    <row r="36" spans="2:10" x14ac:dyDescent="0.25">
      <c r="B36" t="s">
        <v>258</v>
      </c>
      <c r="C36" t="s">
        <v>10</v>
      </c>
      <c r="D36" t="s">
        <v>258</v>
      </c>
      <c r="E36" s="34" t="s">
        <v>503</v>
      </c>
      <c r="G36" t="s">
        <v>274</v>
      </c>
      <c r="H36" t="s">
        <v>534</v>
      </c>
      <c r="I36" t="s">
        <v>273</v>
      </c>
      <c r="J36" t="s">
        <v>577</v>
      </c>
    </row>
    <row r="37" spans="2:10" x14ac:dyDescent="0.25">
      <c r="B37" t="s">
        <v>258</v>
      </c>
      <c r="C37" t="s">
        <v>9</v>
      </c>
      <c r="D37" t="s">
        <v>258</v>
      </c>
      <c r="E37" t="s">
        <v>504</v>
      </c>
      <c r="G37" t="s">
        <v>274</v>
      </c>
      <c r="H37" t="s">
        <v>535</v>
      </c>
      <c r="I37" t="s">
        <v>274</v>
      </c>
      <c r="J37" t="s">
        <v>578</v>
      </c>
    </row>
    <row r="38" spans="2:10" x14ac:dyDescent="0.25">
      <c r="B38" t="s">
        <v>261</v>
      </c>
      <c r="C38" t="s">
        <v>471</v>
      </c>
      <c r="D38" t="s">
        <v>261</v>
      </c>
      <c r="E38" t="s">
        <v>506</v>
      </c>
      <c r="G38" t="s">
        <v>274</v>
      </c>
      <c r="H38" t="s">
        <v>42</v>
      </c>
      <c r="I38" t="s">
        <v>274</v>
      </c>
      <c r="J38" t="s">
        <v>485</v>
      </c>
    </row>
    <row r="39" spans="2:10" x14ac:dyDescent="0.25">
      <c r="B39" t="s">
        <v>258</v>
      </c>
      <c r="C39" t="s">
        <v>472</v>
      </c>
      <c r="D39" t="s">
        <v>258</v>
      </c>
      <c r="E39" s="21" t="s">
        <v>505</v>
      </c>
      <c r="G39" t="s">
        <v>274</v>
      </c>
      <c r="H39" t="s">
        <v>536</v>
      </c>
      <c r="I39" t="s">
        <v>274</v>
      </c>
      <c r="J39" t="s">
        <v>579</v>
      </c>
    </row>
    <row r="40" spans="2:10" x14ac:dyDescent="0.25">
      <c r="B40" t="s">
        <v>261</v>
      </c>
      <c r="C40" t="s">
        <v>340</v>
      </c>
      <c r="D40" t="s">
        <v>261</v>
      </c>
      <c r="E40" s="21" t="s">
        <v>358</v>
      </c>
      <c r="G40" t="s">
        <v>274</v>
      </c>
      <c r="H40" t="s">
        <v>537</v>
      </c>
      <c r="I40" t="s">
        <v>274</v>
      </c>
      <c r="J40" t="s">
        <v>580</v>
      </c>
    </row>
    <row r="41" spans="2:10" x14ac:dyDescent="0.25">
      <c r="B41" t="s">
        <v>258</v>
      </c>
      <c r="C41" t="s">
        <v>473</v>
      </c>
      <c r="D41" t="s">
        <v>258</v>
      </c>
      <c r="E41" s="21" t="s">
        <v>366</v>
      </c>
      <c r="G41" t="s">
        <v>274</v>
      </c>
      <c r="H41" t="s">
        <v>48</v>
      </c>
      <c r="I41" t="s">
        <v>274</v>
      </c>
      <c r="J41" t="s">
        <v>581</v>
      </c>
    </row>
    <row r="42" spans="2:10" x14ac:dyDescent="0.25">
      <c r="B42" t="s">
        <v>258</v>
      </c>
      <c r="C42" t="s">
        <v>474</v>
      </c>
      <c r="D42" t="s">
        <v>258</v>
      </c>
      <c r="E42" s="21" t="s">
        <v>18</v>
      </c>
      <c r="G42" t="s">
        <v>282</v>
      </c>
      <c r="H42" t="s">
        <v>453</v>
      </c>
      <c r="I42" t="s">
        <v>274</v>
      </c>
      <c r="J42" t="s">
        <v>582</v>
      </c>
    </row>
    <row r="43" spans="2:10" x14ac:dyDescent="0.25">
      <c r="B43" t="s">
        <v>258</v>
      </c>
      <c r="C43" t="s">
        <v>475</v>
      </c>
      <c r="D43" t="s">
        <v>258</v>
      </c>
      <c r="E43" s="34" t="s">
        <v>507</v>
      </c>
      <c r="G43" t="s">
        <v>282</v>
      </c>
      <c r="H43" t="s">
        <v>538</v>
      </c>
      <c r="I43" t="s">
        <v>274</v>
      </c>
      <c r="J43" t="s">
        <v>583</v>
      </c>
    </row>
    <row r="44" spans="2:10" x14ac:dyDescent="0.25">
      <c r="B44" t="s">
        <v>261</v>
      </c>
      <c r="C44" t="s">
        <v>476</v>
      </c>
      <c r="D44" t="s">
        <v>258</v>
      </c>
      <c r="E44" s="21" t="s">
        <v>508</v>
      </c>
      <c r="G44" t="s">
        <v>282</v>
      </c>
      <c r="H44" t="s">
        <v>36</v>
      </c>
      <c r="I44" t="s">
        <v>274</v>
      </c>
      <c r="J44" t="s">
        <v>584</v>
      </c>
    </row>
    <row r="45" spans="2:10" x14ac:dyDescent="0.25">
      <c r="D45" t="s">
        <v>258</v>
      </c>
      <c r="E45" s="34" t="s">
        <v>509</v>
      </c>
      <c r="G45" t="s">
        <v>282</v>
      </c>
      <c r="H45" t="s">
        <v>569</v>
      </c>
      <c r="I45" t="s">
        <v>274</v>
      </c>
      <c r="J45" t="s">
        <v>585</v>
      </c>
    </row>
    <row r="46" spans="2:10" x14ac:dyDescent="0.25">
      <c r="D46" t="s">
        <v>261</v>
      </c>
      <c r="E46" s="34" t="s">
        <v>510</v>
      </c>
      <c r="G46" t="s">
        <v>282</v>
      </c>
      <c r="H46" t="s">
        <v>570</v>
      </c>
      <c r="I46" t="s">
        <v>274</v>
      </c>
      <c r="J46" t="s">
        <v>586</v>
      </c>
    </row>
    <row r="47" spans="2:10" x14ac:dyDescent="0.25">
      <c r="D47" t="s">
        <v>258</v>
      </c>
      <c r="E47" s="21" t="s">
        <v>511</v>
      </c>
      <c r="I47" t="s">
        <v>274</v>
      </c>
      <c r="J47" t="s">
        <v>587</v>
      </c>
    </row>
    <row r="48" spans="2:10" x14ac:dyDescent="0.25">
      <c r="I48" t="s">
        <v>274</v>
      </c>
      <c r="J48" t="s">
        <v>588</v>
      </c>
    </row>
    <row r="49" spans="7:10" x14ac:dyDescent="0.25">
      <c r="G49" t="s">
        <v>258</v>
      </c>
      <c r="H49" t="s">
        <v>539</v>
      </c>
      <c r="I49" t="s">
        <v>274</v>
      </c>
      <c r="J49" t="s">
        <v>496</v>
      </c>
    </row>
    <row r="50" spans="7:10" x14ac:dyDescent="0.25">
      <c r="G50" t="s">
        <v>258</v>
      </c>
      <c r="H50" t="s">
        <v>341</v>
      </c>
      <c r="I50" t="s">
        <v>274</v>
      </c>
      <c r="J50" t="s">
        <v>589</v>
      </c>
    </row>
    <row r="51" spans="7:10" x14ac:dyDescent="0.25">
      <c r="G51" t="s">
        <v>258</v>
      </c>
      <c r="H51" t="s">
        <v>5</v>
      </c>
      <c r="I51" t="s">
        <v>274</v>
      </c>
      <c r="J51" t="s">
        <v>590</v>
      </c>
    </row>
    <row r="52" spans="7:10" x14ac:dyDescent="0.25">
      <c r="G52" t="s">
        <v>258</v>
      </c>
      <c r="H52" t="s">
        <v>9</v>
      </c>
      <c r="I52" t="s">
        <v>258</v>
      </c>
      <c r="J52" t="s">
        <v>502</v>
      </c>
    </row>
    <row r="53" spans="7:10" x14ac:dyDescent="0.25">
      <c r="G53" t="s">
        <v>258</v>
      </c>
      <c r="H53" t="s">
        <v>507</v>
      </c>
      <c r="I53" t="s">
        <v>258</v>
      </c>
      <c r="J53" t="s">
        <v>591</v>
      </c>
    </row>
    <row r="54" spans="7:10" x14ac:dyDescent="0.25">
      <c r="G54" t="s">
        <v>258</v>
      </c>
      <c r="H54" t="s">
        <v>359</v>
      </c>
      <c r="I54" t="s">
        <v>258</v>
      </c>
      <c r="J54" t="s">
        <v>504</v>
      </c>
    </row>
    <row r="55" spans="7:10" x14ac:dyDescent="0.25">
      <c r="G55" t="s">
        <v>258</v>
      </c>
      <c r="H55" t="s">
        <v>540</v>
      </c>
      <c r="I55" t="s">
        <v>258</v>
      </c>
      <c r="J55" t="s">
        <v>363</v>
      </c>
    </row>
    <row r="56" spans="7:10" x14ac:dyDescent="0.25">
      <c r="G56" t="s">
        <v>258</v>
      </c>
      <c r="H56" t="s">
        <v>541</v>
      </c>
      <c r="I56" t="s">
        <v>258</v>
      </c>
      <c r="J56" t="s">
        <v>592</v>
      </c>
    </row>
    <row r="57" spans="7:10" x14ac:dyDescent="0.25">
      <c r="G57" t="s">
        <v>258</v>
      </c>
      <c r="H57" t="s">
        <v>542</v>
      </c>
      <c r="I57" t="s">
        <v>258</v>
      </c>
      <c r="J57" t="s">
        <v>593</v>
      </c>
    </row>
    <row r="58" spans="7:10" x14ac:dyDescent="0.25">
      <c r="G58" t="s">
        <v>258</v>
      </c>
      <c r="H58" t="s">
        <v>543</v>
      </c>
      <c r="I58" t="s">
        <v>258</v>
      </c>
      <c r="J58" t="s">
        <v>474</v>
      </c>
    </row>
    <row r="59" spans="7:10" x14ac:dyDescent="0.25">
      <c r="G59" t="s">
        <v>258</v>
      </c>
      <c r="H59" t="s">
        <v>346</v>
      </c>
      <c r="I59" t="s">
        <v>258</v>
      </c>
      <c r="J59" t="s">
        <v>594</v>
      </c>
    </row>
    <row r="60" spans="7:10" x14ac:dyDescent="0.25">
      <c r="G60" t="s">
        <v>258</v>
      </c>
      <c r="H60" t="s">
        <v>336</v>
      </c>
      <c r="I60" t="s">
        <v>258</v>
      </c>
      <c r="J60" t="s">
        <v>595</v>
      </c>
    </row>
    <row r="61" spans="7:10" x14ac:dyDescent="0.25">
      <c r="G61" t="s">
        <v>258</v>
      </c>
      <c r="H61" t="s">
        <v>338</v>
      </c>
      <c r="I61" t="s">
        <v>258</v>
      </c>
      <c r="J61" t="s">
        <v>596</v>
      </c>
    </row>
    <row r="62" spans="7:10" x14ac:dyDescent="0.25">
      <c r="G62" t="s">
        <v>258</v>
      </c>
      <c r="H62" t="s">
        <v>544</v>
      </c>
      <c r="I62" t="s">
        <v>258</v>
      </c>
      <c r="J62" t="s">
        <v>597</v>
      </c>
    </row>
    <row r="63" spans="7:10" x14ac:dyDescent="0.25">
      <c r="G63" t="s">
        <v>258</v>
      </c>
      <c r="H63" t="s">
        <v>354</v>
      </c>
      <c r="I63" t="s">
        <v>258</v>
      </c>
      <c r="J63" t="s">
        <v>598</v>
      </c>
    </row>
    <row r="64" spans="7:10" x14ac:dyDescent="0.25">
      <c r="G64" t="s">
        <v>258</v>
      </c>
      <c r="H64" t="s">
        <v>472</v>
      </c>
      <c r="I64" t="s">
        <v>258</v>
      </c>
      <c r="J64" t="s">
        <v>599</v>
      </c>
    </row>
    <row r="65" spans="7:10" x14ac:dyDescent="0.25">
      <c r="G65" t="s">
        <v>258</v>
      </c>
      <c r="H65" t="s">
        <v>473</v>
      </c>
      <c r="I65" t="s">
        <v>258</v>
      </c>
      <c r="J65" t="s">
        <v>600</v>
      </c>
    </row>
    <row r="66" spans="7:10" x14ac:dyDescent="0.25">
      <c r="G66" t="s">
        <v>258</v>
      </c>
      <c r="H66" t="s">
        <v>545</v>
      </c>
      <c r="I66" t="s">
        <v>258</v>
      </c>
      <c r="J66" t="s">
        <v>601</v>
      </c>
    </row>
    <row r="67" spans="7:10" x14ac:dyDescent="0.25">
      <c r="G67" t="s">
        <v>258</v>
      </c>
      <c r="H67" t="s">
        <v>350</v>
      </c>
      <c r="I67" t="s">
        <v>258</v>
      </c>
      <c r="J67" t="s">
        <v>503</v>
      </c>
    </row>
    <row r="68" spans="7:10" x14ac:dyDescent="0.25">
      <c r="G68" t="s">
        <v>258</v>
      </c>
      <c r="H68" t="s">
        <v>546</v>
      </c>
      <c r="I68" t="s">
        <v>258</v>
      </c>
      <c r="J68" t="s">
        <v>7</v>
      </c>
    </row>
    <row r="69" spans="7:10" x14ac:dyDescent="0.25">
      <c r="G69" t="s">
        <v>261</v>
      </c>
      <c r="H69" t="s">
        <v>547</v>
      </c>
      <c r="I69" t="s">
        <v>258</v>
      </c>
      <c r="J69" t="s">
        <v>602</v>
      </c>
    </row>
    <row r="70" spans="7:10" x14ac:dyDescent="0.25">
      <c r="G70" t="s">
        <v>261</v>
      </c>
      <c r="H70" t="s">
        <v>548</v>
      </c>
      <c r="I70" t="s">
        <v>258</v>
      </c>
      <c r="J70" t="s">
        <v>603</v>
      </c>
    </row>
    <row r="71" spans="7:10" x14ac:dyDescent="0.25">
      <c r="G71" t="s">
        <v>261</v>
      </c>
      <c r="H71" t="s">
        <v>348</v>
      </c>
      <c r="I71" t="s">
        <v>258</v>
      </c>
      <c r="J71" t="s">
        <v>500</v>
      </c>
    </row>
    <row r="72" spans="7:10" x14ac:dyDescent="0.25">
      <c r="G72" t="s">
        <v>261</v>
      </c>
      <c r="H72" t="s">
        <v>610</v>
      </c>
      <c r="I72" t="s">
        <v>258</v>
      </c>
      <c r="J72" t="s">
        <v>604</v>
      </c>
    </row>
    <row r="73" spans="7:10" x14ac:dyDescent="0.25">
      <c r="G73" t="s">
        <v>261</v>
      </c>
      <c r="H73" t="s">
        <v>549</v>
      </c>
      <c r="I73" t="s">
        <v>258</v>
      </c>
      <c r="J73" t="s">
        <v>605</v>
      </c>
    </row>
    <row r="74" spans="7:10" x14ac:dyDescent="0.25">
      <c r="G74" t="s">
        <v>261</v>
      </c>
      <c r="H74" t="s">
        <v>358</v>
      </c>
      <c r="I74" t="s">
        <v>258</v>
      </c>
      <c r="J74" t="s">
        <v>606</v>
      </c>
    </row>
    <row r="75" spans="7:10" x14ac:dyDescent="0.25">
      <c r="G75" t="s">
        <v>261</v>
      </c>
      <c r="H75" t="s">
        <v>471</v>
      </c>
      <c r="I75" t="s">
        <v>258</v>
      </c>
      <c r="J75" t="s">
        <v>607</v>
      </c>
    </row>
    <row r="76" spans="7:10" x14ac:dyDescent="0.25">
      <c r="G76" t="s">
        <v>261</v>
      </c>
      <c r="H76" t="s">
        <v>468</v>
      </c>
      <c r="I76" t="s">
        <v>258</v>
      </c>
      <c r="J76" t="s">
        <v>608</v>
      </c>
    </row>
    <row r="77" spans="7:10" x14ac:dyDescent="0.25">
      <c r="G77" t="s">
        <v>261</v>
      </c>
      <c r="H77" t="s">
        <v>6</v>
      </c>
      <c r="I77" t="s">
        <v>261</v>
      </c>
      <c r="J77" t="s">
        <v>609</v>
      </c>
    </row>
    <row r="78" spans="7:10" x14ac:dyDescent="0.25">
      <c r="G78" t="s">
        <v>261</v>
      </c>
      <c r="H78" t="s">
        <v>550</v>
      </c>
      <c r="I78" t="s">
        <v>261</v>
      </c>
      <c r="J78" t="s">
        <v>501</v>
      </c>
    </row>
    <row r="79" spans="7:10" x14ac:dyDescent="0.25">
      <c r="G79" t="s">
        <v>261</v>
      </c>
      <c r="H79" t="s">
        <v>476</v>
      </c>
      <c r="I79" t="s">
        <v>261</v>
      </c>
      <c r="J79" t="s">
        <v>611</v>
      </c>
    </row>
    <row r="80" spans="7:10" x14ac:dyDescent="0.25">
      <c r="G80" t="s">
        <v>261</v>
      </c>
      <c r="H80" t="s">
        <v>551</v>
      </c>
      <c r="I80" t="s">
        <v>261</v>
      </c>
      <c r="J80" t="s">
        <v>612</v>
      </c>
    </row>
    <row r="81" spans="7:10" x14ac:dyDescent="0.25">
      <c r="G81" t="s">
        <v>261</v>
      </c>
      <c r="H81" t="s">
        <v>428</v>
      </c>
      <c r="I81" t="s">
        <v>261</v>
      </c>
      <c r="J81" t="s">
        <v>613</v>
      </c>
    </row>
    <row r="82" spans="7:10" x14ac:dyDescent="0.25">
      <c r="G82" t="s">
        <v>261</v>
      </c>
      <c r="H82" t="s">
        <v>340</v>
      </c>
      <c r="I82" t="s">
        <v>261</v>
      </c>
      <c r="J82" t="s">
        <v>614</v>
      </c>
    </row>
    <row r="83" spans="7:10" x14ac:dyDescent="0.25">
      <c r="I83" t="s">
        <v>261</v>
      </c>
      <c r="J83" t="s">
        <v>615</v>
      </c>
    </row>
    <row r="84" spans="7:10" x14ac:dyDescent="0.25">
      <c r="I84" t="s">
        <v>261</v>
      </c>
      <c r="J84" t="s">
        <v>616</v>
      </c>
    </row>
    <row r="85" spans="7:10" x14ac:dyDescent="0.25">
      <c r="I85" t="s">
        <v>261</v>
      </c>
      <c r="J85" t="s">
        <v>617</v>
      </c>
    </row>
    <row r="86" spans="7:10" x14ac:dyDescent="0.25">
      <c r="I86" t="s">
        <v>261</v>
      </c>
      <c r="J86" t="s">
        <v>618</v>
      </c>
    </row>
    <row r="87" spans="7:10" x14ac:dyDescent="0.25">
      <c r="I87" t="s">
        <v>261</v>
      </c>
      <c r="J87" t="s">
        <v>619</v>
      </c>
    </row>
    <row r="88" spans="7:10" x14ac:dyDescent="0.25">
      <c r="I88" t="s">
        <v>261</v>
      </c>
      <c r="J88" t="s">
        <v>510</v>
      </c>
    </row>
    <row r="89" spans="7:10" x14ac:dyDescent="0.25">
      <c r="I89" t="s">
        <v>261</v>
      </c>
      <c r="J89" t="s">
        <v>620</v>
      </c>
    </row>
    <row r="90" spans="7:10" x14ac:dyDescent="0.25">
      <c r="I90" t="s">
        <v>261</v>
      </c>
      <c r="J90" t="s">
        <v>621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workbookViewId="0">
      <pane xSplit="2" ySplit="2" topLeftCell="U39" activePane="bottomRight" state="frozen"/>
      <selection pane="topRight" activeCell="C1" sqref="C1"/>
      <selection pane="bottomLeft" activeCell="A3" sqref="A3"/>
      <selection pane="bottomRight" activeCell="AA41" sqref="AA41"/>
    </sheetView>
  </sheetViews>
  <sheetFormatPr defaultRowHeight="15" x14ac:dyDescent="0.25"/>
  <cols>
    <col min="1" max="1" width="5" bestFit="1" customWidth="1"/>
    <col min="2" max="2" width="14.7109375" bestFit="1" customWidth="1"/>
    <col min="3" max="3" width="6.42578125" bestFit="1" customWidth="1"/>
    <col min="4" max="4" width="5" bestFit="1" customWidth="1"/>
    <col min="5" max="5" width="3.85546875" bestFit="1" customWidth="1"/>
    <col min="6" max="6" width="4.5703125" bestFit="1" customWidth="1"/>
    <col min="7" max="7" width="4.7109375" bestFit="1" customWidth="1"/>
    <col min="8" max="8" width="6.42578125" customWidth="1"/>
    <col min="9" max="9" width="6.28515625" customWidth="1"/>
    <col min="10" max="10" width="5" bestFit="1" customWidth="1"/>
    <col min="11" max="11" width="6.7109375" bestFit="1" customWidth="1"/>
    <col min="12" max="14" width="7.7109375" bestFit="1" customWidth="1"/>
    <col min="15" max="15" width="6.42578125" bestFit="1" customWidth="1"/>
    <col min="16" max="16" width="5.7109375" customWidth="1"/>
    <col min="17" max="17" width="8.5703125" bestFit="1" customWidth="1"/>
    <col min="18" max="18" width="6.42578125" bestFit="1" customWidth="1"/>
    <col min="19" max="19" width="7.7109375" bestFit="1" customWidth="1"/>
    <col min="20" max="20" width="8.5703125" bestFit="1" customWidth="1"/>
    <col min="21" max="21" width="6.28515625" bestFit="1" customWidth="1"/>
    <col min="22" max="22" width="5.140625" bestFit="1" customWidth="1"/>
    <col min="23" max="23" width="4.5703125" customWidth="1"/>
    <col min="24" max="27" width="5.7109375" bestFit="1" customWidth="1"/>
    <col min="28" max="28" width="5.28515625" bestFit="1" customWidth="1"/>
    <col min="32" max="32" width="10.42578125" bestFit="1" customWidth="1"/>
    <col min="34" max="34" width="10.140625" bestFit="1" customWidth="1"/>
    <col min="35" max="35" width="9.28515625" bestFit="1" customWidth="1"/>
    <col min="36" max="36" width="10.42578125" bestFit="1" customWidth="1"/>
  </cols>
  <sheetData>
    <row r="1" spans="1:36" ht="15.75" thickBot="1" x14ac:dyDescent="0.3"/>
    <row r="2" spans="1:36" ht="15.75" thickBot="1" x14ac:dyDescent="0.3">
      <c r="A2">
        <v>2014</v>
      </c>
      <c r="B2" t="s">
        <v>77</v>
      </c>
      <c r="C2" t="s">
        <v>197</v>
      </c>
      <c r="D2" s="5" t="s">
        <v>78</v>
      </c>
      <c r="E2" s="6" t="s">
        <v>79</v>
      </c>
      <c r="F2" s="6" t="s">
        <v>80</v>
      </c>
      <c r="G2" s="6" t="s">
        <v>81</v>
      </c>
      <c r="H2" s="6" t="s">
        <v>82</v>
      </c>
      <c r="I2" s="6" t="s">
        <v>83</v>
      </c>
      <c r="J2" s="6" t="s">
        <v>84</v>
      </c>
      <c r="K2" s="6" t="s">
        <v>85</v>
      </c>
      <c r="L2" s="6" t="s">
        <v>86</v>
      </c>
      <c r="M2" s="6" t="s">
        <v>87</v>
      </c>
      <c r="N2" s="6" t="s">
        <v>88</v>
      </c>
      <c r="O2" s="6" t="s">
        <v>89</v>
      </c>
      <c r="P2" s="6" t="s">
        <v>90</v>
      </c>
      <c r="Q2" s="6" t="s">
        <v>91</v>
      </c>
      <c r="R2" s="6" t="s">
        <v>92</v>
      </c>
      <c r="S2" s="6" t="s">
        <v>93</v>
      </c>
      <c r="T2" s="6" t="s">
        <v>94</v>
      </c>
      <c r="U2" s="6" t="s">
        <v>95</v>
      </c>
      <c r="V2" s="6" t="s">
        <v>96</v>
      </c>
      <c r="W2" s="7" t="s">
        <v>97</v>
      </c>
      <c r="X2" s="17" t="s">
        <v>139</v>
      </c>
      <c r="Y2" s="18" t="s">
        <v>140</v>
      </c>
      <c r="Z2" s="18" t="s">
        <v>100</v>
      </c>
      <c r="AA2" s="18" t="s">
        <v>141</v>
      </c>
      <c r="AB2" s="18" t="s">
        <v>142</v>
      </c>
      <c r="AC2" s="18" t="s">
        <v>167</v>
      </c>
      <c r="AD2" s="18" t="s">
        <v>170</v>
      </c>
      <c r="AE2" s="18" t="s">
        <v>171</v>
      </c>
      <c r="AF2" s="55" t="s">
        <v>172</v>
      </c>
      <c r="AG2" s="55" t="s">
        <v>173</v>
      </c>
      <c r="AH2" s="55" t="s">
        <v>174</v>
      </c>
      <c r="AI2" s="55" t="s">
        <v>175</v>
      </c>
      <c r="AJ2" s="55" t="s">
        <v>176</v>
      </c>
    </row>
    <row r="3" spans="1:36" ht="15.75" thickBot="1" x14ac:dyDescent="0.3">
      <c r="A3">
        <v>1</v>
      </c>
      <c r="B3" s="21" t="s">
        <v>123</v>
      </c>
      <c r="C3" s="21" t="s">
        <v>210</v>
      </c>
      <c r="D3" s="8">
        <v>31</v>
      </c>
      <c r="E3" s="9">
        <v>0</v>
      </c>
      <c r="F3" s="9">
        <v>5</v>
      </c>
      <c r="G3" s="9">
        <v>0</v>
      </c>
      <c r="H3" s="9">
        <v>4</v>
      </c>
      <c r="I3" s="9">
        <v>7</v>
      </c>
      <c r="J3" s="9">
        <v>36</v>
      </c>
      <c r="K3" s="9">
        <v>0.161</v>
      </c>
      <c r="L3" s="9">
        <v>0.25700000000000001</v>
      </c>
      <c r="M3" s="9">
        <v>0.19400000000000001</v>
      </c>
      <c r="N3" s="9">
        <v>0.45100000000000001</v>
      </c>
      <c r="O3" s="9">
        <v>141</v>
      </c>
      <c r="P3" s="9">
        <v>88</v>
      </c>
      <c r="Q3" s="9">
        <v>-0.61199999999999999</v>
      </c>
      <c r="R3" s="9">
        <v>1.67</v>
      </c>
      <c r="S3" s="9">
        <v>0.52500000000000002</v>
      </c>
      <c r="T3" s="9">
        <v>-1.137</v>
      </c>
      <c r="U3" s="9">
        <v>-4.0999999999999996</v>
      </c>
      <c r="V3" s="9">
        <v>27</v>
      </c>
      <c r="W3" s="10">
        <v>8</v>
      </c>
      <c r="X3" s="35">
        <v>1</v>
      </c>
      <c r="Y3" s="36">
        <v>0</v>
      </c>
      <c r="Z3" s="36">
        <v>0</v>
      </c>
      <c r="AA3" s="36">
        <v>0</v>
      </c>
      <c r="AB3" s="48">
        <f t="shared" ref="AB3:AB10" si="0">X3+Y3+Z3</f>
        <v>1</v>
      </c>
      <c r="AC3" s="53">
        <f t="shared" ref="AC3:AC9" si="1">I3/H3</f>
        <v>1.75</v>
      </c>
      <c r="AD3" s="54">
        <f t="shared" ref="AD3:AD9" si="2">I3/J3</f>
        <v>0.19444444444444445</v>
      </c>
      <c r="AE3" s="54">
        <f t="shared" ref="AE3:AE9" si="3">H3/J3</f>
        <v>0.1111111111111111</v>
      </c>
    </row>
    <row r="4" spans="1:36" ht="15.75" thickBot="1" x14ac:dyDescent="0.3">
      <c r="A4">
        <f>A3+1</f>
        <v>2</v>
      </c>
      <c r="B4" t="s">
        <v>124</v>
      </c>
      <c r="C4" t="s">
        <v>213</v>
      </c>
      <c r="D4" s="8">
        <v>35</v>
      </c>
      <c r="E4" s="9">
        <v>6</v>
      </c>
      <c r="F4" s="9">
        <v>12</v>
      </c>
      <c r="G4" s="9">
        <v>6</v>
      </c>
      <c r="H4" s="9">
        <v>5</v>
      </c>
      <c r="I4" s="9">
        <v>6</v>
      </c>
      <c r="J4" s="9">
        <v>42</v>
      </c>
      <c r="K4" s="9">
        <v>0.34300000000000003</v>
      </c>
      <c r="L4" s="9">
        <v>0.41499999999999998</v>
      </c>
      <c r="M4" s="9">
        <v>0.48599999999999999</v>
      </c>
      <c r="N4" s="9">
        <v>0.9</v>
      </c>
      <c r="O4" s="9">
        <v>172</v>
      </c>
      <c r="P4" s="9">
        <v>101</v>
      </c>
      <c r="Q4" s="9">
        <v>0.28899999999999998</v>
      </c>
      <c r="R4" s="9">
        <v>0.52</v>
      </c>
      <c r="S4" s="9">
        <v>0.52100000000000002</v>
      </c>
      <c r="T4" s="9">
        <v>-0.23300000000000001</v>
      </c>
      <c r="U4" s="9">
        <v>2.2999999999999998</v>
      </c>
      <c r="V4" s="9">
        <v>27</v>
      </c>
      <c r="W4" s="10">
        <v>11</v>
      </c>
      <c r="X4" s="35">
        <v>2</v>
      </c>
      <c r="Y4" s="36">
        <v>0</v>
      </c>
      <c r="Z4" s="36">
        <v>1</v>
      </c>
      <c r="AA4" s="36">
        <v>1</v>
      </c>
      <c r="AB4" s="48">
        <f t="shared" si="0"/>
        <v>3</v>
      </c>
      <c r="AC4" s="53">
        <f t="shared" si="1"/>
        <v>1.2</v>
      </c>
      <c r="AD4" s="54">
        <f t="shared" si="2"/>
        <v>0.14285714285714285</v>
      </c>
      <c r="AE4" s="54">
        <f t="shared" si="3"/>
        <v>0.11904761904761904</v>
      </c>
    </row>
    <row r="5" spans="1:36" ht="15.75" thickBot="1" x14ac:dyDescent="0.3">
      <c r="A5">
        <f t="shared" ref="A5:A17" si="4">A4+1</f>
        <v>3</v>
      </c>
      <c r="B5" s="21" t="s">
        <v>125</v>
      </c>
      <c r="C5" s="21" t="s">
        <v>215</v>
      </c>
      <c r="D5" s="8">
        <v>33</v>
      </c>
      <c r="E5" s="9">
        <v>4</v>
      </c>
      <c r="F5" s="9">
        <v>7</v>
      </c>
      <c r="G5" s="9">
        <v>4</v>
      </c>
      <c r="H5" s="9">
        <v>6</v>
      </c>
      <c r="I5" s="9">
        <v>8</v>
      </c>
      <c r="J5" s="9">
        <v>39</v>
      </c>
      <c r="K5" s="9">
        <v>0.21199999999999999</v>
      </c>
      <c r="L5" s="9">
        <v>0.33300000000000002</v>
      </c>
      <c r="M5" s="9">
        <v>0.30299999999999999</v>
      </c>
      <c r="N5" s="9">
        <v>0.63600000000000001</v>
      </c>
      <c r="O5" s="9">
        <v>160</v>
      </c>
      <c r="P5" s="9">
        <v>96</v>
      </c>
      <c r="Q5" s="9">
        <v>0.16700000000000001</v>
      </c>
      <c r="R5" s="9">
        <v>1.1499999999999999</v>
      </c>
      <c r="S5" s="9">
        <v>0.95299999999999996</v>
      </c>
      <c r="T5" s="9">
        <v>-0.78600000000000003</v>
      </c>
      <c r="U5" s="9">
        <v>-0.1</v>
      </c>
      <c r="V5" s="9">
        <v>27</v>
      </c>
      <c r="W5" s="10">
        <v>4</v>
      </c>
      <c r="X5" s="35">
        <v>1</v>
      </c>
      <c r="Y5" s="36">
        <v>1</v>
      </c>
      <c r="Z5" s="36">
        <v>0</v>
      </c>
      <c r="AA5" s="36">
        <v>0</v>
      </c>
      <c r="AB5" s="48">
        <f t="shared" si="0"/>
        <v>2</v>
      </c>
      <c r="AC5" s="53">
        <f t="shared" si="1"/>
        <v>1.3333333333333333</v>
      </c>
      <c r="AD5" s="54">
        <f t="shared" si="2"/>
        <v>0.20512820512820512</v>
      </c>
      <c r="AE5" s="54">
        <f t="shared" si="3"/>
        <v>0.15384615384615385</v>
      </c>
    </row>
    <row r="6" spans="1:36" ht="15.75" thickBot="1" x14ac:dyDescent="0.3">
      <c r="A6">
        <f t="shared" si="4"/>
        <v>4</v>
      </c>
      <c r="B6" t="s">
        <v>126</v>
      </c>
      <c r="C6" t="s">
        <v>216</v>
      </c>
      <c r="D6" s="8">
        <v>36</v>
      </c>
      <c r="E6" s="9">
        <v>3</v>
      </c>
      <c r="F6" s="9">
        <v>6</v>
      </c>
      <c r="G6" s="9">
        <v>3</v>
      </c>
      <c r="H6" s="9">
        <v>10</v>
      </c>
      <c r="I6" s="9">
        <v>10</v>
      </c>
      <c r="J6" s="9">
        <v>46</v>
      </c>
      <c r="K6" s="9">
        <v>0.16700000000000001</v>
      </c>
      <c r="L6" s="9">
        <v>0.34799999999999998</v>
      </c>
      <c r="M6" s="9">
        <v>0.36099999999999999</v>
      </c>
      <c r="N6" s="9">
        <v>0.70899999999999996</v>
      </c>
      <c r="O6" s="9">
        <v>199</v>
      </c>
      <c r="P6" s="9">
        <v>115</v>
      </c>
      <c r="Q6" s="9">
        <v>-0.156</v>
      </c>
      <c r="R6" s="9">
        <v>2.1</v>
      </c>
      <c r="S6" s="9">
        <v>1.536</v>
      </c>
      <c r="T6" s="9">
        <v>-1.6950000000000001</v>
      </c>
      <c r="U6" s="9">
        <v>-2.1</v>
      </c>
      <c r="V6" s="9">
        <v>36</v>
      </c>
      <c r="W6" s="10">
        <v>14</v>
      </c>
      <c r="X6" s="36">
        <v>0</v>
      </c>
      <c r="Y6" s="36">
        <v>2</v>
      </c>
      <c r="Z6" s="36">
        <v>1</v>
      </c>
      <c r="AA6" s="36">
        <v>2</v>
      </c>
      <c r="AB6" s="48">
        <f t="shared" si="0"/>
        <v>3</v>
      </c>
      <c r="AC6" s="53">
        <f t="shared" si="1"/>
        <v>1</v>
      </c>
      <c r="AD6" s="54">
        <f t="shared" si="2"/>
        <v>0.21739130434782608</v>
      </c>
      <c r="AE6" s="54">
        <f t="shared" si="3"/>
        <v>0.21739130434782608</v>
      </c>
    </row>
    <row r="7" spans="1:36" ht="15.75" thickBot="1" x14ac:dyDescent="0.3">
      <c r="A7">
        <f t="shared" si="4"/>
        <v>5</v>
      </c>
      <c r="B7" s="21" t="s">
        <v>127</v>
      </c>
      <c r="C7" s="21" t="s">
        <v>217</v>
      </c>
      <c r="D7" s="8">
        <v>33</v>
      </c>
      <c r="E7" s="9">
        <v>1</v>
      </c>
      <c r="F7" s="9">
        <v>6</v>
      </c>
      <c r="G7" s="9">
        <v>1</v>
      </c>
      <c r="H7" s="9">
        <v>1</v>
      </c>
      <c r="I7" s="9">
        <v>10</v>
      </c>
      <c r="J7" s="9">
        <v>34</v>
      </c>
      <c r="K7" s="9">
        <v>0.182</v>
      </c>
      <c r="L7" s="9">
        <v>0.20599999999999999</v>
      </c>
      <c r="M7" s="9">
        <v>0.36399999999999999</v>
      </c>
      <c r="N7" s="9">
        <v>0.56999999999999995</v>
      </c>
      <c r="O7" s="9">
        <v>113</v>
      </c>
      <c r="P7" s="9">
        <v>79</v>
      </c>
      <c r="Q7" s="9">
        <v>-0.437</v>
      </c>
      <c r="R7" s="9">
        <v>1.04</v>
      </c>
      <c r="S7" s="9">
        <v>0.29499999999999998</v>
      </c>
      <c r="T7" s="9">
        <v>-0.73199999999999998</v>
      </c>
      <c r="U7" s="9">
        <v>-3.1</v>
      </c>
      <c r="V7" s="9">
        <v>27</v>
      </c>
      <c r="W7" s="10">
        <v>6</v>
      </c>
      <c r="X7" s="36">
        <v>1</v>
      </c>
      <c r="Y7" s="36">
        <v>1</v>
      </c>
      <c r="Z7" s="36">
        <v>1</v>
      </c>
      <c r="AA7" s="36">
        <v>0</v>
      </c>
      <c r="AB7" s="48">
        <f t="shared" si="0"/>
        <v>3</v>
      </c>
      <c r="AC7" s="53">
        <f t="shared" si="1"/>
        <v>10</v>
      </c>
      <c r="AD7" s="54">
        <f t="shared" si="2"/>
        <v>0.29411764705882354</v>
      </c>
      <c r="AE7" s="54">
        <f t="shared" si="3"/>
        <v>2.9411764705882353E-2</v>
      </c>
    </row>
    <row r="8" spans="1:36" ht="15.75" thickBot="1" x14ac:dyDescent="0.3">
      <c r="A8">
        <f t="shared" si="4"/>
        <v>6</v>
      </c>
      <c r="B8" t="s">
        <v>128</v>
      </c>
      <c r="C8" t="s">
        <v>218</v>
      </c>
      <c r="D8" s="8">
        <v>30</v>
      </c>
      <c r="E8" s="9">
        <v>6</v>
      </c>
      <c r="F8" s="9">
        <v>9</v>
      </c>
      <c r="G8" s="9">
        <v>6</v>
      </c>
      <c r="H8" s="9">
        <v>4</v>
      </c>
      <c r="I8" s="9">
        <v>6</v>
      </c>
      <c r="J8" s="9">
        <v>35</v>
      </c>
      <c r="K8" s="9">
        <v>0.3</v>
      </c>
      <c r="L8" s="9">
        <v>0.371</v>
      </c>
      <c r="M8" s="9">
        <v>0.53300000000000003</v>
      </c>
      <c r="N8" s="9">
        <v>0.90500000000000003</v>
      </c>
      <c r="O8" s="9">
        <v>143</v>
      </c>
      <c r="P8" s="9">
        <v>85</v>
      </c>
      <c r="Q8" s="9">
        <v>0.33800000000000002</v>
      </c>
      <c r="R8" s="9">
        <v>0.9</v>
      </c>
      <c r="S8" s="9">
        <v>0.80900000000000005</v>
      </c>
      <c r="T8" s="9">
        <v>-0.47</v>
      </c>
      <c r="U8" s="9">
        <v>2.2999999999999998</v>
      </c>
      <c r="V8" s="9">
        <v>27</v>
      </c>
      <c r="W8" s="10">
        <v>7</v>
      </c>
      <c r="X8" s="36">
        <v>1</v>
      </c>
      <c r="Y8" s="36">
        <v>0</v>
      </c>
      <c r="Z8" s="36">
        <v>2</v>
      </c>
      <c r="AA8" s="36">
        <v>1</v>
      </c>
      <c r="AB8" s="48">
        <f t="shared" si="0"/>
        <v>3</v>
      </c>
      <c r="AC8" s="53">
        <f t="shared" si="1"/>
        <v>1.5</v>
      </c>
      <c r="AD8" s="54">
        <f t="shared" si="2"/>
        <v>0.17142857142857143</v>
      </c>
      <c r="AE8" s="54">
        <f t="shared" si="3"/>
        <v>0.11428571428571428</v>
      </c>
    </row>
    <row r="9" spans="1:36" ht="15.75" thickBot="1" x14ac:dyDescent="0.3">
      <c r="A9">
        <f t="shared" si="4"/>
        <v>7</v>
      </c>
      <c r="B9" t="s">
        <v>129</v>
      </c>
      <c r="C9" s="34" t="s">
        <v>133</v>
      </c>
      <c r="D9" s="8">
        <v>35</v>
      </c>
      <c r="E9" s="9">
        <v>8</v>
      </c>
      <c r="F9" s="9">
        <v>10</v>
      </c>
      <c r="G9" s="9">
        <v>7</v>
      </c>
      <c r="H9" s="9">
        <v>3</v>
      </c>
      <c r="I9" s="9">
        <v>7</v>
      </c>
      <c r="J9" s="9">
        <v>40</v>
      </c>
      <c r="K9" s="9">
        <v>0.28599999999999998</v>
      </c>
      <c r="L9" s="9">
        <v>0.35</v>
      </c>
      <c r="M9" s="9">
        <v>0.45700000000000002</v>
      </c>
      <c r="N9" s="9">
        <v>0.80700000000000005</v>
      </c>
      <c r="O9" s="9">
        <v>151</v>
      </c>
      <c r="P9" s="9">
        <v>95</v>
      </c>
      <c r="Q9" s="9">
        <v>0.40400000000000003</v>
      </c>
      <c r="R9" s="9">
        <v>0.59</v>
      </c>
      <c r="S9" s="9">
        <v>0.749</v>
      </c>
      <c r="T9" s="9">
        <v>-0.34699999999999998</v>
      </c>
      <c r="U9" s="9">
        <v>3.7</v>
      </c>
      <c r="V9" s="9">
        <v>27</v>
      </c>
      <c r="W9" s="10">
        <v>9</v>
      </c>
      <c r="X9" s="36">
        <v>3</v>
      </c>
      <c r="Y9" s="36">
        <v>0</v>
      </c>
      <c r="Z9" s="36">
        <v>1</v>
      </c>
      <c r="AA9" s="36">
        <v>0</v>
      </c>
      <c r="AB9" s="48">
        <f t="shared" si="0"/>
        <v>4</v>
      </c>
      <c r="AC9" s="53">
        <f t="shared" si="1"/>
        <v>2.3333333333333335</v>
      </c>
      <c r="AD9" s="54">
        <f t="shared" si="2"/>
        <v>0.17499999999999999</v>
      </c>
      <c r="AE9" s="54">
        <f t="shared" si="3"/>
        <v>7.4999999999999997E-2</v>
      </c>
    </row>
    <row r="10" spans="1:36" s="14" customFormat="1" ht="15.75" thickBot="1" x14ac:dyDescent="0.3">
      <c r="A10" s="14" t="s">
        <v>134</v>
      </c>
      <c r="B10" s="14" t="s">
        <v>133</v>
      </c>
      <c r="C10" s="14" t="s">
        <v>133</v>
      </c>
      <c r="D10" s="23">
        <f t="shared" ref="D10:J10" si="5">SUM(D3:D9)</f>
        <v>233</v>
      </c>
      <c r="E10" s="23">
        <f t="shared" si="5"/>
        <v>28</v>
      </c>
      <c r="F10" s="23">
        <f t="shared" si="5"/>
        <v>55</v>
      </c>
      <c r="G10" s="23">
        <f t="shared" si="5"/>
        <v>27</v>
      </c>
      <c r="H10" s="23">
        <f t="shared" si="5"/>
        <v>33</v>
      </c>
      <c r="I10" s="23">
        <f t="shared" si="5"/>
        <v>54</v>
      </c>
      <c r="J10" s="23">
        <f t="shared" si="5"/>
        <v>272</v>
      </c>
      <c r="K10" s="26">
        <f>F10/D10</f>
        <v>0.23605150214592274</v>
      </c>
      <c r="L10" s="24"/>
      <c r="M10" s="24"/>
      <c r="N10" s="24"/>
      <c r="O10" s="23">
        <f>SUM(O3:O9)</f>
        <v>1079</v>
      </c>
      <c r="P10" s="23">
        <f>SUM(P3:P9)</f>
        <v>659</v>
      </c>
      <c r="Q10" s="24"/>
      <c r="R10" s="24"/>
      <c r="S10" s="24"/>
      <c r="T10" s="24"/>
      <c r="U10" s="24"/>
      <c r="V10" s="23">
        <f t="shared" ref="V10:AA10" si="6">SUM(V3:V9)</f>
        <v>198</v>
      </c>
      <c r="W10" s="23">
        <f t="shared" si="6"/>
        <v>59</v>
      </c>
      <c r="X10" s="23">
        <f t="shared" si="6"/>
        <v>9</v>
      </c>
      <c r="Y10" s="23">
        <f t="shared" si="6"/>
        <v>4</v>
      </c>
      <c r="Z10" s="23">
        <f t="shared" si="6"/>
        <v>6</v>
      </c>
      <c r="AA10" s="23">
        <f t="shared" si="6"/>
        <v>4</v>
      </c>
      <c r="AB10" s="51">
        <f t="shared" si="0"/>
        <v>19</v>
      </c>
      <c r="AC10" s="46">
        <f>I10/H10</f>
        <v>1.6363636363636365</v>
      </c>
      <c r="AD10" s="42">
        <f>I10/J10</f>
        <v>0.19852941176470587</v>
      </c>
      <c r="AE10" s="42">
        <f>H10/J10</f>
        <v>0.12132352941176471</v>
      </c>
      <c r="AF10" s="56">
        <f>(AD4+AD6+AD8+AD9)/4</f>
        <v>0.17666925465838512</v>
      </c>
      <c r="AG10" s="56">
        <f>(AD3+AD5+AD7)/3</f>
        <v>0.2312300988771577</v>
      </c>
      <c r="AH10" s="42">
        <f>(AE4+AE6+AE8+AE9)/4</f>
        <v>0.13143115942028985</v>
      </c>
      <c r="AI10" s="42">
        <f>(AE3+AE5+AE7)/3</f>
        <v>9.8123009887715773E-2</v>
      </c>
      <c r="AJ10" s="57">
        <f>(AC4+AC6+AC8+AC9)/4</f>
        <v>1.5083333333333333</v>
      </c>
    </row>
    <row r="11" spans="1:36" s="14" customFormat="1" ht="15.75" thickBot="1" x14ac:dyDescent="0.3">
      <c r="B11" s="14" t="s">
        <v>138</v>
      </c>
      <c r="D11" s="25">
        <f>D10/7</f>
        <v>33.285714285714285</v>
      </c>
      <c r="E11" s="25">
        <f t="shared" ref="E11:J11" si="7">E10/7</f>
        <v>4</v>
      </c>
      <c r="F11" s="25">
        <f t="shared" si="7"/>
        <v>7.8571428571428568</v>
      </c>
      <c r="G11" s="25">
        <f t="shared" si="7"/>
        <v>3.8571428571428572</v>
      </c>
      <c r="H11" s="25">
        <f t="shared" si="7"/>
        <v>4.7142857142857144</v>
      </c>
      <c r="I11" s="25">
        <f t="shared" si="7"/>
        <v>7.7142857142857144</v>
      </c>
      <c r="J11" s="25">
        <f t="shared" si="7"/>
        <v>38.857142857142854</v>
      </c>
      <c r="K11" s="26">
        <f>F11/D11</f>
        <v>0.23605150214592274</v>
      </c>
      <c r="L11" s="24"/>
      <c r="M11" s="24"/>
      <c r="N11" s="24"/>
      <c r="O11" s="23">
        <f t="shared" ref="O11:P11" si="8">O10/7</f>
        <v>154.14285714285714</v>
      </c>
      <c r="P11" s="23">
        <f t="shared" si="8"/>
        <v>94.142857142857139</v>
      </c>
      <c r="Q11" s="24"/>
      <c r="R11" s="24"/>
      <c r="S11" s="24"/>
      <c r="T11" s="24"/>
      <c r="U11" s="24"/>
      <c r="V11" s="23">
        <f t="shared" ref="V11:AB11" si="9">V10/7</f>
        <v>28.285714285714285</v>
      </c>
      <c r="W11" s="23">
        <f t="shared" si="9"/>
        <v>8.4285714285714288</v>
      </c>
      <c r="X11" s="25">
        <f t="shared" si="9"/>
        <v>1.2857142857142858</v>
      </c>
      <c r="Y11" s="25">
        <f t="shared" si="9"/>
        <v>0.5714285714285714</v>
      </c>
      <c r="Z11" s="25">
        <f t="shared" si="9"/>
        <v>0.8571428571428571</v>
      </c>
      <c r="AA11" s="25">
        <f t="shared" si="9"/>
        <v>0.5714285714285714</v>
      </c>
      <c r="AB11" s="23">
        <f t="shared" si="9"/>
        <v>2.7142857142857144</v>
      </c>
      <c r="AC11" s="46">
        <f t="shared" ref="AC11:AC15" si="10">I11/H11</f>
        <v>1.6363636363636362</v>
      </c>
      <c r="AD11" s="42">
        <f t="shared" ref="AD11:AD15" si="11">I11/J11</f>
        <v>0.1985294117647059</v>
      </c>
      <c r="AE11" s="42">
        <f t="shared" ref="AE11:AE15" si="12">H11/J11</f>
        <v>0.12132352941176472</v>
      </c>
    </row>
    <row r="12" spans="1:36" ht="15.75" thickBot="1" x14ac:dyDescent="0.3">
      <c r="A12">
        <f>A9+1</f>
        <v>8</v>
      </c>
      <c r="B12" t="s">
        <v>130</v>
      </c>
      <c r="C12" t="s">
        <v>219</v>
      </c>
      <c r="D12" s="8">
        <v>39</v>
      </c>
      <c r="E12" s="9">
        <v>7</v>
      </c>
      <c r="F12" s="9">
        <v>7</v>
      </c>
      <c r="G12" s="9">
        <v>7</v>
      </c>
      <c r="H12" s="9">
        <v>6</v>
      </c>
      <c r="I12" s="9">
        <v>12</v>
      </c>
      <c r="J12" s="9">
        <v>45</v>
      </c>
      <c r="K12" s="9">
        <v>0.17899999999999999</v>
      </c>
      <c r="L12" s="9">
        <v>0.28899999999999998</v>
      </c>
      <c r="M12" s="9">
        <v>0.33300000000000002</v>
      </c>
      <c r="N12" s="9">
        <v>0.622</v>
      </c>
      <c r="O12" s="9">
        <v>198</v>
      </c>
      <c r="P12" s="9">
        <v>133</v>
      </c>
      <c r="Q12" s="9">
        <v>0.47899999999999998</v>
      </c>
      <c r="R12" s="9">
        <v>0.87</v>
      </c>
      <c r="S12" s="9">
        <v>1.008</v>
      </c>
      <c r="T12" s="9">
        <v>-0.52800000000000002</v>
      </c>
      <c r="U12" s="9">
        <v>1.8</v>
      </c>
      <c r="V12" s="9">
        <v>33</v>
      </c>
      <c r="W12" s="10">
        <v>12</v>
      </c>
      <c r="X12" s="36">
        <v>3</v>
      </c>
      <c r="Y12" s="36">
        <v>0</v>
      </c>
      <c r="Z12" s="36">
        <v>1</v>
      </c>
      <c r="AA12" s="36">
        <v>0</v>
      </c>
      <c r="AB12" s="48">
        <f t="shared" ref="AB12:AB17" si="13">X12+Y12+Z12</f>
        <v>4</v>
      </c>
      <c r="AC12" s="53">
        <f t="shared" si="10"/>
        <v>2</v>
      </c>
      <c r="AD12" s="54">
        <f t="shared" si="11"/>
        <v>0.26666666666666666</v>
      </c>
      <c r="AE12" s="54">
        <f t="shared" si="12"/>
        <v>0.13333333333333333</v>
      </c>
    </row>
    <row r="13" spans="1:36" ht="15.75" thickBot="1" x14ac:dyDescent="0.3">
      <c r="A13">
        <f t="shared" si="4"/>
        <v>9</v>
      </c>
      <c r="B13" t="s">
        <v>131</v>
      </c>
      <c r="C13" t="s">
        <v>220</v>
      </c>
      <c r="D13" s="8">
        <v>38</v>
      </c>
      <c r="E13" s="9">
        <v>6</v>
      </c>
      <c r="F13" s="9">
        <v>13</v>
      </c>
      <c r="G13" s="9">
        <v>6</v>
      </c>
      <c r="H13" s="9">
        <v>5</v>
      </c>
      <c r="I13" s="9">
        <v>6</v>
      </c>
      <c r="J13" s="9">
        <v>43</v>
      </c>
      <c r="K13" s="9">
        <v>0.34200000000000003</v>
      </c>
      <c r="L13" s="9">
        <v>0.41899999999999998</v>
      </c>
      <c r="M13" s="9">
        <v>0.52600000000000002</v>
      </c>
      <c r="N13" s="9">
        <v>0.94499999999999995</v>
      </c>
      <c r="O13" s="9">
        <v>162</v>
      </c>
      <c r="P13" s="9">
        <v>95</v>
      </c>
      <c r="Q13" s="9">
        <v>0.32500000000000001</v>
      </c>
      <c r="R13" s="9">
        <v>0.61</v>
      </c>
      <c r="S13" s="9">
        <v>0.66300000000000003</v>
      </c>
      <c r="T13" s="9">
        <v>-0.33900000000000002</v>
      </c>
      <c r="U13" s="9">
        <v>1.7</v>
      </c>
      <c r="V13" s="9">
        <v>27</v>
      </c>
      <c r="W13" s="10">
        <v>9</v>
      </c>
      <c r="X13" s="36">
        <v>1</v>
      </c>
      <c r="Y13" s="36">
        <v>0</v>
      </c>
      <c r="Z13" s="36">
        <v>2</v>
      </c>
      <c r="AA13" s="36">
        <v>0</v>
      </c>
      <c r="AB13" s="49">
        <f t="shared" si="13"/>
        <v>3</v>
      </c>
      <c r="AC13" s="53">
        <f t="shared" si="10"/>
        <v>1.2</v>
      </c>
      <c r="AD13" s="54">
        <f t="shared" si="11"/>
        <v>0.13953488372093023</v>
      </c>
      <c r="AE13" s="54">
        <f t="shared" si="12"/>
        <v>0.11627906976744186</v>
      </c>
    </row>
    <row r="14" spans="1:36" ht="15.75" thickBot="1" x14ac:dyDescent="0.3">
      <c r="A14">
        <f t="shared" si="4"/>
        <v>10</v>
      </c>
      <c r="B14" s="21" t="s">
        <v>132</v>
      </c>
      <c r="C14" s="21" t="s">
        <v>221</v>
      </c>
      <c r="D14" s="8">
        <v>34</v>
      </c>
      <c r="E14" s="9">
        <v>4</v>
      </c>
      <c r="F14" s="9">
        <v>6</v>
      </c>
      <c r="G14" s="9">
        <v>3</v>
      </c>
      <c r="H14" s="9">
        <v>2</v>
      </c>
      <c r="I14" s="9">
        <v>14</v>
      </c>
      <c r="J14" s="9">
        <v>37</v>
      </c>
      <c r="K14" s="9">
        <v>0.17599999999999999</v>
      </c>
      <c r="L14" s="9">
        <v>0.24299999999999999</v>
      </c>
      <c r="M14" s="9">
        <v>0.23499999999999999</v>
      </c>
      <c r="N14" s="9">
        <v>0.47899999999999998</v>
      </c>
      <c r="O14" s="9">
        <v>140</v>
      </c>
      <c r="P14" s="9">
        <v>90</v>
      </c>
      <c r="Q14" s="9">
        <v>-0.317</v>
      </c>
      <c r="R14" s="9">
        <v>1.06</v>
      </c>
      <c r="S14" s="9">
        <v>0.41199999999999998</v>
      </c>
      <c r="T14" s="9">
        <v>-0.72899999999999998</v>
      </c>
      <c r="U14" s="9">
        <v>0</v>
      </c>
      <c r="V14" s="9">
        <v>24</v>
      </c>
      <c r="W14" s="10">
        <v>4</v>
      </c>
      <c r="X14" s="36">
        <v>2</v>
      </c>
      <c r="Y14" s="36">
        <v>0</v>
      </c>
      <c r="Z14" s="36">
        <v>0</v>
      </c>
      <c r="AA14" s="36">
        <v>3</v>
      </c>
      <c r="AB14" s="49">
        <f t="shared" si="13"/>
        <v>2</v>
      </c>
      <c r="AC14" s="53">
        <f t="shared" si="10"/>
        <v>7</v>
      </c>
      <c r="AD14" s="54">
        <f t="shared" si="11"/>
        <v>0.3783783783783784</v>
      </c>
      <c r="AE14" s="54">
        <f t="shared" si="12"/>
        <v>5.4054054054054057E-2</v>
      </c>
    </row>
    <row r="15" spans="1:36" ht="15.75" thickBot="1" x14ac:dyDescent="0.3">
      <c r="A15">
        <f t="shared" si="4"/>
        <v>11</v>
      </c>
      <c r="B15" t="s">
        <v>135</v>
      </c>
      <c r="C15" t="s">
        <v>223</v>
      </c>
      <c r="D15" s="8">
        <v>31</v>
      </c>
      <c r="E15" s="9">
        <v>3</v>
      </c>
      <c r="F15" s="9">
        <v>6</v>
      </c>
      <c r="G15" s="9">
        <v>3</v>
      </c>
      <c r="H15" s="9">
        <v>5</v>
      </c>
      <c r="I15" s="9">
        <v>4</v>
      </c>
      <c r="J15" s="9">
        <v>37</v>
      </c>
      <c r="K15" s="9">
        <v>0.19400000000000001</v>
      </c>
      <c r="L15" s="9">
        <v>0.29699999999999999</v>
      </c>
      <c r="M15" s="9">
        <v>0.32300000000000001</v>
      </c>
      <c r="N15" s="9">
        <v>0.62</v>
      </c>
      <c r="O15" s="9">
        <v>166</v>
      </c>
      <c r="P15" s="9">
        <v>98</v>
      </c>
      <c r="Q15" s="9">
        <v>3.4000000000000002E-2</v>
      </c>
      <c r="R15" s="9">
        <v>0.8</v>
      </c>
      <c r="S15" s="9">
        <v>0.51400000000000001</v>
      </c>
      <c r="T15" s="9">
        <v>-0.47799999999999998</v>
      </c>
      <c r="U15" s="9">
        <v>-1</v>
      </c>
      <c r="V15" s="9">
        <v>27</v>
      </c>
      <c r="W15" s="10">
        <v>11</v>
      </c>
      <c r="X15" s="36">
        <v>1</v>
      </c>
      <c r="Y15" s="36">
        <v>0</v>
      </c>
      <c r="Z15" s="36">
        <v>1</v>
      </c>
      <c r="AA15" s="36">
        <v>1</v>
      </c>
      <c r="AB15" s="49">
        <f t="shared" si="13"/>
        <v>2</v>
      </c>
      <c r="AC15" s="53">
        <f t="shared" si="10"/>
        <v>0.8</v>
      </c>
      <c r="AD15" s="54">
        <f t="shared" si="11"/>
        <v>0.10810810810810811</v>
      </c>
      <c r="AE15" s="54">
        <f t="shared" si="12"/>
        <v>0.13513513513513514</v>
      </c>
    </row>
    <row r="16" spans="1:36" ht="15.75" thickBot="1" x14ac:dyDescent="0.3">
      <c r="A16">
        <f t="shared" si="4"/>
        <v>12</v>
      </c>
      <c r="B16" t="s">
        <v>181</v>
      </c>
      <c r="C16" t="s">
        <v>222</v>
      </c>
      <c r="D16" s="8">
        <v>35</v>
      </c>
      <c r="E16" s="9">
        <v>3</v>
      </c>
      <c r="F16" s="9">
        <v>8</v>
      </c>
      <c r="G16" s="9">
        <v>3</v>
      </c>
      <c r="H16" s="9">
        <v>5</v>
      </c>
      <c r="I16" s="9">
        <v>5</v>
      </c>
      <c r="J16" s="9">
        <v>40</v>
      </c>
      <c r="K16" s="9">
        <v>0.22900000000000001</v>
      </c>
      <c r="L16" s="9">
        <v>0.32500000000000001</v>
      </c>
      <c r="M16" s="9">
        <v>0.4</v>
      </c>
      <c r="N16" s="9">
        <v>0.72499999999999998</v>
      </c>
      <c r="O16" s="9">
        <v>149</v>
      </c>
      <c r="P16" s="9">
        <v>92</v>
      </c>
      <c r="Q16" s="9">
        <v>-3.1E-2</v>
      </c>
      <c r="R16" s="9">
        <v>1.27</v>
      </c>
      <c r="S16" s="9">
        <v>0.81899999999999995</v>
      </c>
      <c r="T16" s="9">
        <v>-0.84799999999999998</v>
      </c>
      <c r="U16" s="9">
        <v>-1</v>
      </c>
      <c r="V16" s="9">
        <v>27</v>
      </c>
      <c r="W16" s="10">
        <v>7</v>
      </c>
      <c r="X16" s="36">
        <v>0</v>
      </c>
      <c r="Y16" s="36">
        <v>0</v>
      </c>
      <c r="Z16" s="36">
        <v>2</v>
      </c>
      <c r="AA16" s="36">
        <v>1</v>
      </c>
      <c r="AB16" s="49">
        <f t="shared" si="13"/>
        <v>2</v>
      </c>
      <c r="AC16" s="53">
        <f t="shared" ref="AC16:AC17" si="14">I16/H16</f>
        <v>1</v>
      </c>
      <c r="AD16" s="54">
        <f t="shared" ref="AD16:AD17" si="15">I16/J16</f>
        <v>0.125</v>
      </c>
      <c r="AE16" s="54">
        <f t="shared" ref="AE16:AE17" si="16">H16/J16</f>
        <v>0.125</v>
      </c>
    </row>
    <row r="17" spans="1:36" ht="15.75" thickBot="1" x14ac:dyDescent="0.3">
      <c r="A17">
        <f t="shared" si="4"/>
        <v>13</v>
      </c>
      <c r="B17" t="s">
        <v>183</v>
      </c>
      <c r="C17" t="s">
        <v>192</v>
      </c>
      <c r="D17" s="8">
        <v>34</v>
      </c>
      <c r="E17" s="9">
        <v>3</v>
      </c>
      <c r="F17" s="9">
        <v>9</v>
      </c>
      <c r="G17" s="9">
        <v>3</v>
      </c>
      <c r="H17" s="9">
        <v>1</v>
      </c>
      <c r="I17" s="9">
        <v>4</v>
      </c>
      <c r="J17" s="9">
        <v>36</v>
      </c>
      <c r="K17" s="9">
        <v>0.26500000000000001</v>
      </c>
      <c r="L17" s="9">
        <v>0.30599999999999999</v>
      </c>
      <c r="M17" s="9">
        <v>0.441</v>
      </c>
      <c r="N17" s="9">
        <v>0.747</v>
      </c>
      <c r="O17" s="9">
        <v>146</v>
      </c>
      <c r="P17" s="9">
        <v>97</v>
      </c>
      <c r="Q17" s="9">
        <v>0.22500000000000001</v>
      </c>
      <c r="R17" s="9">
        <v>1.57</v>
      </c>
      <c r="S17" s="9">
        <v>1.274</v>
      </c>
      <c r="T17" s="9">
        <v>-1.0509999999999999</v>
      </c>
      <c r="U17" s="9">
        <v>-1</v>
      </c>
      <c r="V17" s="9">
        <v>27</v>
      </c>
      <c r="W17" s="10">
        <v>11</v>
      </c>
      <c r="X17" s="36">
        <v>0</v>
      </c>
      <c r="Y17" s="36">
        <v>0</v>
      </c>
      <c r="Z17" s="36">
        <v>2</v>
      </c>
      <c r="AA17" s="36">
        <v>1</v>
      </c>
      <c r="AB17" s="49">
        <f t="shared" si="13"/>
        <v>2</v>
      </c>
      <c r="AC17" s="53">
        <f t="shared" si="14"/>
        <v>4</v>
      </c>
      <c r="AD17" s="54">
        <f t="shared" si="15"/>
        <v>0.1111111111111111</v>
      </c>
      <c r="AE17" s="54">
        <f t="shared" si="16"/>
        <v>2.7777777777777776E-2</v>
      </c>
    </row>
    <row r="18" spans="1:36" s="15" customFormat="1" ht="15.75" customHeight="1" thickBot="1" x14ac:dyDescent="0.3">
      <c r="A18" s="15" t="s">
        <v>191</v>
      </c>
      <c r="B18" s="15" t="s">
        <v>193</v>
      </c>
      <c r="C18" s="15" t="s">
        <v>256</v>
      </c>
      <c r="D18" s="19">
        <f>SUM(D12:D17)</f>
        <v>211</v>
      </c>
      <c r="E18" s="19">
        <f t="shared" ref="E18:J18" si="17">SUM(E12:E17)</f>
        <v>26</v>
      </c>
      <c r="F18" s="19">
        <f t="shared" si="17"/>
        <v>49</v>
      </c>
      <c r="G18" s="19">
        <f t="shared" si="17"/>
        <v>25</v>
      </c>
      <c r="H18" s="19">
        <f t="shared" si="17"/>
        <v>24</v>
      </c>
      <c r="I18" s="19">
        <f t="shared" si="17"/>
        <v>45</v>
      </c>
      <c r="J18" s="19">
        <f t="shared" si="17"/>
        <v>238</v>
      </c>
      <c r="K18" s="70">
        <f>F18/D18</f>
        <v>0.23222748815165878</v>
      </c>
      <c r="O18" s="19">
        <f>SUM(O12:O17)</f>
        <v>961</v>
      </c>
      <c r="P18" s="19">
        <f>SUM(P12:P17)</f>
        <v>605</v>
      </c>
      <c r="V18" s="19">
        <f t="shared" ref="V18:AB18" si="18">SUM(V12:V17)</f>
        <v>165</v>
      </c>
      <c r="W18" s="19">
        <f t="shared" si="18"/>
        <v>54</v>
      </c>
      <c r="X18" s="19">
        <f t="shared" si="18"/>
        <v>7</v>
      </c>
      <c r="Y18" s="19">
        <f t="shared" si="18"/>
        <v>0</v>
      </c>
      <c r="Z18" s="19">
        <f t="shared" si="18"/>
        <v>8</v>
      </c>
      <c r="AA18" s="19">
        <f t="shared" si="18"/>
        <v>6</v>
      </c>
      <c r="AB18" s="19">
        <f t="shared" si="18"/>
        <v>15</v>
      </c>
      <c r="AC18" s="47">
        <f>I18/H18</f>
        <v>1.875</v>
      </c>
      <c r="AD18" s="41">
        <f>I18/J18</f>
        <v>0.18907563025210083</v>
      </c>
      <c r="AE18" s="41">
        <f>H18/J18</f>
        <v>0.10084033613445378</v>
      </c>
      <c r="AF18" s="58">
        <f>(AD12+AD13+AD15+AD16+AD17)/5</f>
        <v>0.15008415392136323</v>
      </c>
      <c r="AG18" s="58">
        <f>(AD14)/1</f>
        <v>0.3783783783783784</v>
      </c>
      <c r="AH18" s="41">
        <f>(AE12+AE13+AE15+AE16+AE17)/5</f>
        <v>0.10750506320273763</v>
      </c>
      <c r="AI18" s="41">
        <f>(AE14)/1</f>
        <v>5.4054054054054057E-2</v>
      </c>
      <c r="AJ18" s="59">
        <f>(AC12+AC13+AC15+AC16+AC17)/5</f>
        <v>1.8</v>
      </c>
    </row>
    <row r="19" spans="1:36" s="15" customFormat="1" ht="15.75" customHeight="1" thickBot="1" x14ac:dyDescent="0.3">
      <c r="B19" s="15" t="s">
        <v>138</v>
      </c>
      <c r="D19" s="60">
        <f>(D18/6)</f>
        <v>35.166666666666664</v>
      </c>
      <c r="E19" s="60">
        <f t="shared" ref="E19:J19" si="19">(E18/6)</f>
        <v>4.333333333333333</v>
      </c>
      <c r="F19" s="60">
        <f t="shared" si="19"/>
        <v>8.1666666666666661</v>
      </c>
      <c r="G19" s="60">
        <f t="shared" si="19"/>
        <v>4.166666666666667</v>
      </c>
      <c r="H19" s="60">
        <f t="shared" si="19"/>
        <v>4</v>
      </c>
      <c r="I19" s="19">
        <f t="shared" si="19"/>
        <v>7.5</v>
      </c>
      <c r="J19" s="60">
        <f t="shared" si="19"/>
        <v>39.666666666666664</v>
      </c>
      <c r="K19" s="70">
        <f>F19/D19</f>
        <v>0.23222748815165878</v>
      </c>
      <c r="O19" s="19">
        <f t="shared" ref="O19:P19" si="20">(O18/6)</f>
        <v>160.16666666666666</v>
      </c>
      <c r="P19" s="19">
        <f t="shared" si="20"/>
        <v>100.83333333333333</v>
      </c>
      <c r="V19" s="19">
        <f>(V18/5)</f>
        <v>33</v>
      </c>
      <c r="W19" s="19">
        <f>(W18/5)</f>
        <v>10.8</v>
      </c>
      <c r="X19" s="19">
        <f t="shared" ref="X19:AB19" si="21">(X18/6)</f>
        <v>1.1666666666666667</v>
      </c>
      <c r="Y19" s="19">
        <f t="shared" si="21"/>
        <v>0</v>
      </c>
      <c r="Z19" s="19">
        <f t="shared" si="21"/>
        <v>1.3333333333333333</v>
      </c>
      <c r="AA19" s="19">
        <f t="shared" si="21"/>
        <v>1</v>
      </c>
      <c r="AB19" s="47">
        <f t="shared" si="21"/>
        <v>2.5</v>
      </c>
    </row>
    <row r="20" spans="1:36" s="15" customFormat="1" ht="15.75" thickBot="1" x14ac:dyDescent="0.3">
      <c r="A20" s="15" t="s">
        <v>197</v>
      </c>
      <c r="B20" s="15" t="s">
        <v>192</v>
      </c>
      <c r="C20" s="15" t="s">
        <v>192</v>
      </c>
      <c r="D20" s="19">
        <f>SUM(D10+D18)</f>
        <v>444</v>
      </c>
      <c r="E20" s="19">
        <f t="shared" ref="E20:J20" si="22">SUM(E10+E18)</f>
        <v>54</v>
      </c>
      <c r="F20" s="19">
        <f t="shared" si="22"/>
        <v>104</v>
      </c>
      <c r="G20" s="19">
        <f t="shared" si="22"/>
        <v>52</v>
      </c>
      <c r="H20" s="19">
        <f t="shared" si="22"/>
        <v>57</v>
      </c>
      <c r="I20" s="19">
        <f t="shared" si="22"/>
        <v>99</v>
      </c>
      <c r="J20" s="19">
        <f t="shared" si="22"/>
        <v>510</v>
      </c>
      <c r="K20" s="70">
        <f>F20/D20</f>
        <v>0.23423423423423423</v>
      </c>
      <c r="O20" s="19">
        <f t="shared" ref="O20:P20" si="23">SUM(O10+O18)</f>
        <v>2040</v>
      </c>
      <c r="P20" s="19">
        <f t="shared" si="23"/>
        <v>1264</v>
      </c>
      <c r="V20" s="19">
        <f t="shared" ref="V20:AB20" si="24">SUM(V10+V18)</f>
        <v>363</v>
      </c>
      <c r="W20" s="19">
        <f t="shared" si="24"/>
        <v>113</v>
      </c>
      <c r="X20" s="19">
        <f t="shared" si="24"/>
        <v>16</v>
      </c>
      <c r="Y20" s="19">
        <f t="shared" si="24"/>
        <v>4</v>
      </c>
      <c r="Z20" s="19">
        <f t="shared" si="24"/>
        <v>14</v>
      </c>
      <c r="AA20" s="19">
        <f t="shared" si="24"/>
        <v>10</v>
      </c>
      <c r="AB20" s="19">
        <f t="shared" si="24"/>
        <v>34</v>
      </c>
      <c r="AC20" s="47">
        <f>I20/H20</f>
        <v>1.736842105263158</v>
      </c>
      <c r="AD20" s="41">
        <f>I20/J20</f>
        <v>0.19411764705882353</v>
      </c>
      <c r="AE20" s="41">
        <f>H20/J20</f>
        <v>0.11176470588235295</v>
      </c>
      <c r="AF20" s="41">
        <f>SUM(AF10+AF18)/2</f>
        <v>0.16337670428987416</v>
      </c>
      <c r="AG20" s="41">
        <f>SUM(AG10+AG18)/2</f>
        <v>0.30480423862776806</v>
      </c>
      <c r="AH20" s="41">
        <f>SUM(AH10+AH18)/2</f>
        <v>0.11946811131151375</v>
      </c>
      <c r="AI20" s="41">
        <f t="shared" ref="AI20:AJ20" si="25">SUM(AI10+AI18)/2</f>
        <v>7.6088531970884915E-2</v>
      </c>
      <c r="AJ20" s="59">
        <f t="shared" si="25"/>
        <v>1.6541666666666668</v>
      </c>
    </row>
    <row r="21" spans="1:36" s="15" customFormat="1" ht="15.75" thickBot="1" x14ac:dyDescent="0.3">
      <c r="B21" s="15" t="s">
        <v>190</v>
      </c>
      <c r="D21" s="60">
        <f>D20/13</f>
        <v>34.153846153846153</v>
      </c>
      <c r="E21" s="60">
        <f t="shared" ref="E21:J21" si="26">E20/13</f>
        <v>4.1538461538461542</v>
      </c>
      <c r="F21" s="60">
        <f t="shared" si="26"/>
        <v>8</v>
      </c>
      <c r="G21" s="60">
        <f t="shared" si="26"/>
        <v>4</v>
      </c>
      <c r="H21" s="60">
        <f t="shared" si="26"/>
        <v>4.384615384615385</v>
      </c>
      <c r="I21" s="60">
        <f>I20/13</f>
        <v>7.615384615384615</v>
      </c>
      <c r="J21" s="60">
        <f t="shared" si="26"/>
        <v>39.230769230769234</v>
      </c>
      <c r="K21" s="70">
        <f>F21/D21</f>
        <v>0.23423423423423423</v>
      </c>
      <c r="O21" s="60">
        <f t="shared" ref="O21:P21" si="27">O20/13</f>
        <v>156.92307692307693</v>
      </c>
      <c r="P21" s="60">
        <f t="shared" si="27"/>
        <v>97.230769230769226</v>
      </c>
      <c r="V21" s="60">
        <f t="shared" ref="V21:W21" si="28">V20/13</f>
        <v>27.923076923076923</v>
      </c>
      <c r="W21" s="60">
        <f t="shared" si="28"/>
        <v>8.6923076923076916</v>
      </c>
      <c r="X21" s="60">
        <f t="shared" ref="X21:AB21" si="29">X20/13</f>
        <v>1.2307692307692308</v>
      </c>
      <c r="Y21" s="60">
        <f t="shared" si="29"/>
        <v>0.30769230769230771</v>
      </c>
      <c r="Z21" s="60">
        <f t="shared" si="29"/>
        <v>1.0769230769230769</v>
      </c>
      <c r="AA21" s="60">
        <f t="shared" si="29"/>
        <v>0.76923076923076927</v>
      </c>
      <c r="AB21" s="60">
        <f t="shared" si="29"/>
        <v>2.6153846153846154</v>
      </c>
    </row>
    <row r="22" spans="1:36" ht="15.75" thickBot="1" x14ac:dyDescent="0.3">
      <c r="A22">
        <v>14</v>
      </c>
      <c r="B22" s="65" t="s">
        <v>196</v>
      </c>
      <c r="C22" s="65" t="s">
        <v>224</v>
      </c>
      <c r="D22" s="8">
        <v>46</v>
      </c>
      <c r="E22" s="9">
        <v>10</v>
      </c>
      <c r="F22" s="9">
        <v>16</v>
      </c>
      <c r="G22" s="9">
        <v>9</v>
      </c>
      <c r="H22" s="9">
        <v>6</v>
      </c>
      <c r="I22" s="9">
        <v>10</v>
      </c>
      <c r="J22" s="9">
        <v>52</v>
      </c>
      <c r="K22" s="9">
        <v>0.34799999999999998</v>
      </c>
      <c r="L22" s="9">
        <v>0.42299999999999999</v>
      </c>
      <c r="M22" s="9">
        <v>0.435</v>
      </c>
      <c r="N22" s="9">
        <v>0.85799999999999998</v>
      </c>
      <c r="O22" s="9">
        <v>191</v>
      </c>
      <c r="P22" s="9">
        <v>114</v>
      </c>
      <c r="Q22" s="9">
        <v>1.0620000000000001</v>
      </c>
      <c r="R22" s="9">
        <v>1.42</v>
      </c>
      <c r="S22" s="9">
        <v>1.907</v>
      </c>
      <c r="T22" s="9">
        <v>-0.84299999999999997</v>
      </c>
      <c r="U22" s="9">
        <v>5.0999999999999996</v>
      </c>
      <c r="V22" s="9">
        <v>33</v>
      </c>
      <c r="W22" s="10">
        <v>11</v>
      </c>
      <c r="X22" s="35">
        <v>4</v>
      </c>
      <c r="Y22" s="36">
        <v>0</v>
      </c>
      <c r="Z22" s="36">
        <v>0</v>
      </c>
      <c r="AA22" s="36">
        <v>1</v>
      </c>
      <c r="AB22" s="49">
        <f t="shared" ref="AB22:AB24" si="30">X22+Y22+Z22</f>
        <v>4</v>
      </c>
      <c r="AC22" s="53">
        <f t="shared" ref="AC22" si="31">I22/H22</f>
        <v>1.6666666666666667</v>
      </c>
      <c r="AD22" s="54">
        <f t="shared" ref="AD22" si="32">I22/J22</f>
        <v>0.19230769230769232</v>
      </c>
      <c r="AE22" s="54">
        <f t="shared" ref="AE22" si="33">H22/J22</f>
        <v>0.11538461538461539</v>
      </c>
    </row>
    <row r="23" spans="1:36" ht="15.75" thickBot="1" x14ac:dyDescent="0.3">
      <c r="A23">
        <f t="shared" ref="A23:A28" si="34">A22+1</f>
        <v>15</v>
      </c>
      <c r="B23" s="13" t="s">
        <v>199</v>
      </c>
      <c r="C23" s="13" t="s">
        <v>225</v>
      </c>
      <c r="D23" s="8">
        <v>43</v>
      </c>
      <c r="E23" s="9">
        <v>4</v>
      </c>
      <c r="F23" s="9">
        <v>8</v>
      </c>
      <c r="G23" s="9">
        <v>4</v>
      </c>
      <c r="H23" s="9">
        <v>5</v>
      </c>
      <c r="I23" s="9">
        <v>10</v>
      </c>
      <c r="J23" s="9">
        <v>49</v>
      </c>
      <c r="K23" s="9">
        <v>0.186</v>
      </c>
      <c r="L23" s="9">
        <v>0.28599999999999998</v>
      </c>
      <c r="M23" s="9">
        <v>0.32600000000000001</v>
      </c>
      <c r="N23" s="9">
        <v>0.61099999999999999</v>
      </c>
      <c r="O23" s="9">
        <v>179</v>
      </c>
      <c r="P23" s="9">
        <v>107</v>
      </c>
      <c r="Q23" s="9">
        <v>-0.217</v>
      </c>
      <c r="R23" s="9">
        <v>1.46</v>
      </c>
      <c r="S23" s="9">
        <v>1.0469999999999999</v>
      </c>
      <c r="T23" s="9">
        <v>-1.264</v>
      </c>
      <c r="U23" s="9">
        <v>-1.3</v>
      </c>
      <c r="V23" s="9">
        <v>35</v>
      </c>
      <c r="W23" s="10">
        <v>11</v>
      </c>
      <c r="X23" s="35">
        <v>3</v>
      </c>
      <c r="Y23" s="36">
        <v>0</v>
      </c>
      <c r="Z23" s="36">
        <v>1</v>
      </c>
      <c r="AA23" s="36">
        <v>2</v>
      </c>
      <c r="AB23" s="49">
        <f t="shared" si="30"/>
        <v>4</v>
      </c>
      <c r="AC23" s="53">
        <f t="shared" ref="AC23" si="35">I23/H23</f>
        <v>2</v>
      </c>
      <c r="AD23" s="54">
        <f t="shared" ref="AD23" si="36">I23/J23</f>
        <v>0.20408163265306123</v>
      </c>
      <c r="AE23" s="54">
        <f t="shared" ref="AE23" si="37">H23/J23</f>
        <v>0.10204081632653061</v>
      </c>
    </row>
    <row r="24" spans="1:36" ht="15.75" thickBot="1" x14ac:dyDescent="0.3">
      <c r="A24">
        <f t="shared" si="34"/>
        <v>16</v>
      </c>
      <c r="B24" s="65" t="s">
        <v>201</v>
      </c>
      <c r="C24" s="65" t="s">
        <v>226</v>
      </c>
      <c r="D24" s="8">
        <v>33</v>
      </c>
      <c r="E24" s="9">
        <v>11</v>
      </c>
      <c r="F24" s="9">
        <v>10</v>
      </c>
      <c r="G24" s="9">
        <v>11</v>
      </c>
      <c r="H24" s="9">
        <v>10</v>
      </c>
      <c r="I24" s="9">
        <v>3</v>
      </c>
      <c r="J24" s="9">
        <v>43</v>
      </c>
      <c r="K24" s="9">
        <v>0.30299999999999999</v>
      </c>
      <c r="L24" s="9">
        <v>0.46500000000000002</v>
      </c>
      <c r="M24" s="9">
        <v>0.66700000000000004</v>
      </c>
      <c r="N24" s="9">
        <v>1.1319999999999999</v>
      </c>
      <c r="O24" s="9">
        <v>182</v>
      </c>
      <c r="P24" s="9">
        <v>93</v>
      </c>
      <c r="Q24" s="9">
        <v>0.443</v>
      </c>
      <c r="R24" s="9">
        <v>0.28999999999999998</v>
      </c>
      <c r="S24" s="9">
        <v>0.501</v>
      </c>
      <c r="T24" s="9">
        <v>-5.7000000000000002E-2</v>
      </c>
      <c r="U24" s="9">
        <v>7.3</v>
      </c>
      <c r="V24" s="9">
        <v>27</v>
      </c>
      <c r="W24" s="10">
        <v>12</v>
      </c>
      <c r="X24" s="35">
        <v>0</v>
      </c>
      <c r="Y24" s="36">
        <v>0</v>
      </c>
      <c r="Z24" s="36">
        <v>4</v>
      </c>
      <c r="AA24" s="36">
        <v>2</v>
      </c>
      <c r="AB24" s="49">
        <f t="shared" si="30"/>
        <v>4</v>
      </c>
      <c r="AC24" s="53">
        <f t="shared" ref="AC24" si="38">I24/H24</f>
        <v>0.3</v>
      </c>
      <c r="AD24" s="54">
        <f t="shared" ref="AD24" si="39">I24/J24</f>
        <v>6.9767441860465115E-2</v>
      </c>
      <c r="AE24" s="54">
        <f t="shared" ref="AE24" si="40">H24/J24</f>
        <v>0.23255813953488372</v>
      </c>
    </row>
    <row r="25" spans="1:36" ht="15.75" thickBot="1" x14ac:dyDescent="0.3">
      <c r="A25">
        <f t="shared" si="34"/>
        <v>17</v>
      </c>
      <c r="B25" t="s">
        <v>209</v>
      </c>
      <c r="C25" s="65" t="s">
        <v>227</v>
      </c>
      <c r="D25" s="8">
        <v>39</v>
      </c>
      <c r="E25" s="9">
        <v>4</v>
      </c>
      <c r="F25" s="9">
        <v>14</v>
      </c>
      <c r="G25" s="9">
        <v>4</v>
      </c>
      <c r="H25" s="9">
        <v>4</v>
      </c>
      <c r="I25" s="9">
        <v>4</v>
      </c>
      <c r="J25" s="9">
        <v>43</v>
      </c>
      <c r="K25" s="9">
        <v>0.35899999999999999</v>
      </c>
      <c r="L25" s="9">
        <v>0.41899999999999998</v>
      </c>
      <c r="M25" s="9">
        <v>0.51300000000000001</v>
      </c>
      <c r="N25" s="9">
        <v>0.93100000000000005</v>
      </c>
      <c r="O25" s="9">
        <v>159</v>
      </c>
      <c r="P25" s="9">
        <v>103</v>
      </c>
      <c r="Q25" s="9">
        <v>0.54300000000000004</v>
      </c>
      <c r="R25" s="9">
        <v>2.02</v>
      </c>
      <c r="S25" s="9">
        <v>1.7769999999999999</v>
      </c>
      <c r="T25" s="9">
        <v>-1.2330000000000001</v>
      </c>
      <c r="U25" s="9">
        <v>0.7</v>
      </c>
      <c r="V25" s="9">
        <v>27</v>
      </c>
      <c r="W25" s="10">
        <v>17</v>
      </c>
      <c r="X25" s="35">
        <v>1</v>
      </c>
      <c r="Y25" s="36">
        <v>0</v>
      </c>
      <c r="Z25" s="36">
        <v>1</v>
      </c>
      <c r="AA25" s="36">
        <v>0</v>
      </c>
      <c r="AB25" s="49">
        <f>X25+Y25+Z25</f>
        <v>2</v>
      </c>
      <c r="AC25" s="63">
        <f>I25/H25</f>
        <v>1</v>
      </c>
      <c r="AD25" s="64">
        <f>I25/J25</f>
        <v>9.3023255813953487E-2</v>
      </c>
      <c r="AE25" s="64">
        <f>H25/J25</f>
        <v>9.3023255813953487E-2</v>
      </c>
    </row>
    <row r="26" spans="1:36" ht="15.75" thickBot="1" x14ac:dyDescent="0.3">
      <c r="A26">
        <f t="shared" si="34"/>
        <v>18</v>
      </c>
      <c r="B26" t="s">
        <v>240</v>
      </c>
      <c r="C26" s="65" t="s">
        <v>239</v>
      </c>
      <c r="D26" s="8">
        <v>33</v>
      </c>
      <c r="E26" s="9">
        <v>4</v>
      </c>
      <c r="F26" s="9">
        <v>10</v>
      </c>
      <c r="G26" s="9">
        <v>3</v>
      </c>
      <c r="H26" s="9">
        <v>4</v>
      </c>
      <c r="I26" s="9">
        <v>5</v>
      </c>
      <c r="J26" s="9">
        <v>37</v>
      </c>
      <c r="K26" s="9">
        <v>0.30299999999999999</v>
      </c>
      <c r="L26" s="9">
        <v>0.378</v>
      </c>
      <c r="M26" s="9">
        <v>0.51500000000000001</v>
      </c>
      <c r="N26" s="9">
        <v>0.89400000000000002</v>
      </c>
      <c r="O26" s="9">
        <v>134</v>
      </c>
      <c r="P26" s="9">
        <v>85</v>
      </c>
      <c r="Q26" s="9">
        <v>0.105</v>
      </c>
      <c r="R26" s="9">
        <v>0.76</v>
      </c>
      <c r="S26" s="9">
        <v>0.59799999999999998</v>
      </c>
      <c r="T26" s="9">
        <v>-0.495</v>
      </c>
      <c r="U26" s="9">
        <v>0.3</v>
      </c>
      <c r="V26" s="9">
        <v>27</v>
      </c>
      <c r="W26" s="10">
        <v>11</v>
      </c>
      <c r="X26" s="36">
        <v>3</v>
      </c>
      <c r="Y26" s="36">
        <v>0</v>
      </c>
      <c r="Z26" s="36">
        <v>1</v>
      </c>
      <c r="AA26" s="36">
        <v>2</v>
      </c>
      <c r="AB26" s="49">
        <f>X26+Y26+Z26</f>
        <v>4</v>
      </c>
      <c r="AC26" s="63">
        <f>I26/H26</f>
        <v>1.25</v>
      </c>
      <c r="AD26" s="64">
        <f>I26/J26</f>
        <v>0.13513513513513514</v>
      </c>
      <c r="AE26" s="64">
        <f>H26/J26</f>
        <v>0.10810810810810811</v>
      </c>
    </row>
    <row r="27" spans="1:36" ht="15.75" thickBot="1" x14ac:dyDescent="0.3">
      <c r="A27">
        <f t="shared" si="34"/>
        <v>19</v>
      </c>
      <c r="B27" s="21" t="s">
        <v>241</v>
      </c>
      <c r="C27" s="13" t="s">
        <v>242</v>
      </c>
      <c r="D27" s="8">
        <v>36</v>
      </c>
      <c r="E27" s="9">
        <v>3</v>
      </c>
      <c r="F27" s="9">
        <v>9</v>
      </c>
      <c r="G27" s="9">
        <v>3</v>
      </c>
      <c r="H27" s="9">
        <v>5</v>
      </c>
      <c r="I27" s="9">
        <v>8</v>
      </c>
      <c r="J27" s="9">
        <v>41</v>
      </c>
      <c r="K27" s="9">
        <v>0.25</v>
      </c>
      <c r="L27" s="9">
        <v>0.34100000000000003</v>
      </c>
      <c r="M27" s="9">
        <v>0.36099999999999999</v>
      </c>
      <c r="N27" s="9">
        <v>0.70299999999999996</v>
      </c>
      <c r="O27" s="9">
        <v>166</v>
      </c>
      <c r="P27" s="9">
        <v>97</v>
      </c>
      <c r="Q27" s="9">
        <v>-0.372</v>
      </c>
      <c r="R27" s="9">
        <v>1.56</v>
      </c>
      <c r="S27" s="9">
        <v>0.86499999999999999</v>
      </c>
      <c r="T27" s="9">
        <v>-1.238</v>
      </c>
      <c r="U27" s="9">
        <v>-1.1000000000000001</v>
      </c>
      <c r="V27" s="9">
        <v>27</v>
      </c>
      <c r="W27" s="10">
        <v>11</v>
      </c>
      <c r="X27" s="36">
        <v>2</v>
      </c>
      <c r="Y27" s="36">
        <v>0</v>
      </c>
      <c r="Z27" s="36">
        <v>0</v>
      </c>
      <c r="AA27" s="36">
        <v>0</v>
      </c>
      <c r="AB27" s="49">
        <f>X27+Y27+Z27</f>
        <v>2</v>
      </c>
      <c r="AC27" s="63">
        <f>I27/H27</f>
        <v>1.6</v>
      </c>
      <c r="AD27" s="64">
        <f>I27/J27</f>
        <v>0.1951219512195122</v>
      </c>
      <c r="AE27" s="64">
        <f>H27/J27</f>
        <v>0.12195121951219512</v>
      </c>
    </row>
    <row r="28" spans="1:36" ht="15.75" thickBot="1" x14ac:dyDescent="0.3">
      <c r="A28">
        <f t="shared" si="34"/>
        <v>20</v>
      </c>
      <c r="B28" s="21" t="s">
        <v>254</v>
      </c>
      <c r="C28" s="13" t="s">
        <v>255</v>
      </c>
      <c r="D28" s="8">
        <v>33</v>
      </c>
      <c r="E28" s="9">
        <v>4</v>
      </c>
      <c r="F28" s="9">
        <v>9</v>
      </c>
      <c r="G28" s="9">
        <v>4</v>
      </c>
      <c r="H28" s="9">
        <v>3</v>
      </c>
      <c r="I28" s="9">
        <v>3</v>
      </c>
      <c r="J28" s="9">
        <v>39</v>
      </c>
      <c r="K28" s="9">
        <v>0.27300000000000002</v>
      </c>
      <c r="L28" s="9">
        <v>0.34200000000000003</v>
      </c>
      <c r="M28" s="9">
        <v>0.39400000000000002</v>
      </c>
      <c r="N28" s="9">
        <v>0.73599999999999999</v>
      </c>
      <c r="O28" s="9">
        <v>141</v>
      </c>
      <c r="P28" s="9">
        <v>81</v>
      </c>
      <c r="Q28" s="9">
        <v>-4.9000000000000002E-2</v>
      </c>
      <c r="R28" s="9">
        <v>1.19</v>
      </c>
      <c r="S28" s="9">
        <v>0.76500000000000001</v>
      </c>
      <c r="T28" s="9">
        <v>-0.81299999999999994</v>
      </c>
      <c r="U28" s="9">
        <v>-0.1</v>
      </c>
      <c r="V28" s="9">
        <v>27</v>
      </c>
      <c r="W28" s="10">
        <v>16</v>
      </c>
      <c r="X28" s="36">
        <v>4</v>
      </c>
      <c r="Y28" s="36">
        <v>0</v>
      </c>
      <c r="Z28" s="36">
        <v>0</v>
      </c>
      <c r="AA28" s="36">
        <v>0</v>
      </c>
      <c r="AB28" s="49">
        <f>X28+Y28+Z28</f>
        <v>4</v>
      </c>
      <c r="AC28" s="63">
        <f>I28/H28</f>
        <v>1</v>
      </c>
      <c r="AD28" s="64">
        <f>I28/J28</f>
        <v>7.6923076923076927E-2</v>
      </c>
      <c r="AE28" s="64">
        <f>H28/J28</f>
        <v>7.6923076923076927E-2</v>
      </c>
    </row>
    <row r="29" spans="1:36" s="14" customFormat="1" ht="15.75" thickBot="1" x14ac:dyDescent="0.3">
      <c r="A29" s="14" t="s">
        <v>191</v>
      </c>
      <c r="B29" s="14" t="s">
        <v>435</v>
      </c>
      <c r="C29" s="14" t="s">
        <v>133</v>
      </c>
      <c r="D29" s="22">
        <f t="shared" ref="D29:J29" si="41">SUM(D22:D28)</f>
        <v>263</v>
      </c>
      <c r="E29" s="22">
        <f t="shared" si="41"/>
        <v>40</v>
      </c>
      <c r="F29" s="22">
        <f t="shared" si="41"/>
        <v>76</v>
      </c>
      <c r="G29" s="22">
        <f t="shared" si="41"/>
        <v>38</v>
      </c>
      <c r="H29" s="22">
        <f t="shared" si="41"/>
        <v>37</v>
      </c>
      <c r="I29" s="22">
        <f t="shared" si="41"/>
        <v>43</v>
      </c>
      <c r="J29" s="22">
        <f t="shared" si="41"/>
        <v>304</v>
      </c>
      <c r="K29" s="69">
        <f>F29/D29</f>
        <v>0.28897338403041822</v>
      </c>
      <c r="O29" s="22">
        <f>SUM(O22:O28)</f>
        <v>1152</v>
      </c>
      <c r="P29" s="22">
        <f>SUM(P22:P28)</f>
        <v>680</v>
      </c>
      <c r="V29" s="22">
        <f t="shared" ref="V29:AB29" si="42">SUM(V22:V28)</f>
        <v>203</v>
      </c>
      <c r="W29" s="22">
        <f t="shared" si="42"/>
        <v>89</v>
      </c>
      <c r="X29" s="22">
        <f t="shared" si="42"/>
        <v>17</v>
      </c>
      <c r="Y29" s="22">
        <f t="shared" si="42"/>
        <v>0</v>
      </c>
      <c r="Z29" s="22">
        <f t="shared" si="42"/>
        <v>7</v>
      </c>
      <c r="AA29" s="22">
        <f t="shared" si="42"/>
        <v>7</v>
      </c>
      <c r="AB29" s="22">
        <f t="shared" si="42"/>
        <v>24</v>
      </c>
      <c r="AC29" s="46">
        <f>I29/H29</f>
        <v>1.1621621621621621</v>
      </c>
      <c r="AD29" s="42">
        <f>I29/J29</f>
        <v>0.14144736842105263</v>
      </c>
      <c r="AE29" s="42">
        <f>H29/J29</f>
        <v>0.12171052631578948</v>
      </c>
      <c r="AF29" s="56">
        <f>(AD22+AD24+AD25+AD26)/4</f>
        <v>0.12255838127931151</v>
      </c>
      <c r="AG29" s="56">
        <f>(AD23+AD27+AD28)/3</f>
        <v>0.15870888693188345</v>
      </c>
      <c r="AH29" s="42">
        <f>(AE22+AE24+AE25+AE26)/4</f>
        <v>0.13726852971039016</v>
      </c>
      <c r="AI29" s="42">
        <f>(AE23+AE27+AE28)/3</f>
        <v>0.10030503758726755</v>
      </c>
      <c r="AJ29" s="57">
        <f>(AC22+AC24+AC25+AC26)/4</f>
        <v>1.0541666666666667</v>
      </c>
    </row>
    <row r="30" spans="1:36" s="14" customFormat="1" ht="15.75" thickBot="1" x14ac:dyDescent="0.3">
      <c r="B30" s="14" t="s">
        <v>138</v>
      </c>
      <c r="D30" s="61">
        <f>(D29/7)</f>
        <v>37.571428571428569</v>
      </c>
      <c r="E30" s="61">
        <f t="shared" ref="E30:J30" si="43">(E29/7)</f>
        <v>5.7142857142857144</v>
      </c>
      <c r="F30" s="61">
        <f t="shared" si="43"/>
        <v>10.857142857142858</v>
      </c>
      <c r="G30" s="61">
        <f t="shared" si="43"/>
        <v>5.4285714285714288</v>
      </c>
      <c r="H30" s="61">
        <f t="shared" si="43"/>
        <v>5.2857142857142856</v>
      </c>
      <c r="I30" s="61">
        <f t="shared" si="43"/>
        <v>6.1428571428571432</v>
      </c>
      <c r="J30" s="61">
        <f t="shared" si="43"/>
        <v>43.428571428571431</v>
      </c>
      <c r="K30" s="69">
        <f>F30/D30</f>
        <v>0.28897338403041828</v>
      </c>
      <c r="O30" s="61">
        <f t="shared" ref="O30:P30" si="44">(O29/7)</f>
        <v>164.57142857142858</v>
      </c>
      <c r="P30" s="61">
        <f t="shared" si="44"/>
        <v>97.142857142857139</v>
      </c>
      <c r="V30" s="61">
        <f t="shared" ref="V30:AB30" si="45">(V29/7)</f>
        <v>29</v>
      </c>
      <c r="W30" s="61">
        <f t="shared" si="45"/>
        <v>12.714285714285714</v>
      </c>
      <c r="X30" s="61">
        <f t="shared" si="45"/>
        <v>2.4285714285714284</v>
      </c>
      <c r="Y30" s="61">
        <f t="shared" si="45"/>
        <v>0</v>
      </c>
      <c r="Z30" s="61">
        <f t="shared" si="45"/>
        <v>1</v>
      </c>
      <c r="AA30" s="61">
        <f t="shared" si="45"/>
        <v>1</v>
      </c>
      <c r="AB30" s="61">
        <f t="shared" si="45"/>
        <v>3.4285714285714284</v>
      </c>
    </row>
    <row r="31" spans="1:36" s="14" customFormat="1" ht="15.75" thickBot="1" x14ac:dyDescent="0.3">
      <c r="A31" s="14" t="s">
        <v>197</v>
      </c>
      <c r="B31" s="14" t="s">
        <v>242</v>
      </c>
      <c r="C31" s="14" t="s">
        <v>242</v>
      </c>
      <c r="D31" s="22">
        <f t="shared" ref="D31:J31" si="46">D20+D29</f>
        <v>707</v>
      </c>
      <c r="E31" s="22">
        <f t="shared" si="46"/>
        <v>94</v>
      </c>
      <c r="F31" s="22">
        <f t="shared" si="46"/>
        <v>180</v>
      </c>
      <c r="G31" s="22">
        <f t="shared" si="46"/>
        <v>90</v>
      </c>
      <c r="H31" s="22">
        <f t="shared" si="46"/>
        <v>94</v>
      </c>
      <c r="I31" s="22">
        <f t="shared" si="46"/>
        <v>142</v>
      </c>
      <c r="J31" s="22">
        <f t="shared" si="46"/>
        <v>814</v>
      </c>
      <c r="K31" s="69">
        <f>F31/D31</f>
        <v>0.25459688826025462</v>
      </c>
      <c r="O31" s="22">
        <f>O20+O29</f>
        <v>3192</v>
      </c>
      <c r="P31" s="22">
        <f>P20+P29</f>
        <v>1944</v>
      </c>
      <c r="V31" s="22">
        <f t="shared" ref="V31:AB31" si="47">V20+V29</f>
        <v>566</v>
      </c>
      <c r="W31" s="22">
        <f t="shared" si="47"/>
        <v>202</v>
      </c>
      <c r="X31" s="22">
        <f t="shared" si="47"/>
        <v>33</v>
      </c>
      <c r="Y31" s="22">
        <f t="shared" si="47"/>
        <v>4</v>
      </c>
      <c r="Z31" s="22">
        <f t="shared" si="47"/>
        <v>21</v>
      </c>
      <c r="AA31" s="22">
        <f t="shared" si="47"/>
        <v>17</v>
      </c>
      <c r="AB31" s="22">
        <f t="shared" si="47"/>
        <v>58</v>
      </c>
      <c r="AC31" s="46">
        <f>I31/H31</f>
        <v>1.5106382978723405</v>
      </c>
      <c r="AD31" s="42">
        <f>I31/J31</f>
        <v>0.17444717444717445</v>
      </c>
      <c r="AE31" s="42">
        <f>H31/J31</f>
        <v>0.11547911547911548</v>
      </c>
      <c r="AF31" s="42">
        <f>SUM(AF20+AF29)/2</f>
        <v>0.14296754278459284</v>
      </c>
      <c r="AG31" s="42">
        <f>SUM(AG20+AG29)/2</f>
        <v>0.23175656277982576</v>
      </c>
      <c r="AH31" s="42">
        <f>SUM(AH20+AH29)/2</f>
        <v>0.12836832051095196</v>
      </c>
      <c r="AI31" s="42">
        <f>SUM(AI20+AI29)/2</f>
        <v>8.8196784779076234E-2</v>
      </c>
      <c r="AJ31" s="57">
        <f>SUM(AJ20+AJ29)/2</f>
        <v>1.3541666666666667</v>
      </c>
    </row>
    <row r="32" spans="1:36" s="14" customFormat="1" ht="15.75" thickBot="1" x14ac:dyDescent="0.3">
      <c r="B32" s="14" t="s">
        <v>190</v>
      </c>
      <c r="D32" s="61">
        <f t="shared" ref="D32:J32" si="48">D31/20</f>
        <v>35.35</v>
      </c>
      <c r="E32" s="61">
        <f t="shared" si="48"/>
        <v>4.7</v>
      </c>
      <c r="F32" s="61">
        <f t="shared" si="48"/>
        <v>9</v>
      </c>
      <c r="G32" s="61">
        <f t="shared" si="48"/>
        <v>4.5</v>
      </c>
      <c r="H32" s="61">
        <f t="shared" si="48"/>
        <v>4.7</v>
      </c>
      <c r="I32" s="61">
        <f t="shared" si="48"/>
        <v>7.1</v>
      </c>
      <c r="J32" s="61">
        <f t="shared" si="48"/>
        <v>40.700000000000003</v>
      </c>
      <c r="K32" s="69">
        <f>F32/D32</f>
        <v>0.25459688826025456</v>
      </c>
      <c r="O32" s="61">
        <f>O31/20</f>
        <v>159.6</v>
      </c>
      <c r="P32" s="61">
        <f>P31/20</f>
        <v>97.2</v>
      </c>
      <c r="V32" s="61">
        <f t="shared" ref="V32:AB32" si="49">V31/20</f>
        <v>28.3</v>
      </c>
      <c r="W32" s="61">
        <f t="shared" si="49"/>
        <v>10.1</v>
      </c>
      <c r="X32" s="61">
        <f t="shared" si="49"/>
        <v>1.65</v>
      </c>
      <c r="Y32" s="61">
        <f t="shared" si="49"/>
        <v>0.2</v>
      </c>
      <c r="Z32" s="61">
        <f t="shared" si="49"/>
        <v>1.05</v>
      </c>
      <c r="AA32" s="61">
        <f t="shared" si="49"/>
        <v>0.85</v>
      </c>
      <c r="AB32" s="61">
        <f t="shared" si="49"/>
        <v>2.9</v>
      </c>
    </row>
    <row r="33" spans="1:38" ht="15.75" thickBot="1" x14ac:dyDescent="0.3">
      <c r="A33">
        <v>21</v>
      </c>
      <c r="B33" s="67" t="s">
        <v>442</v>
      </c>
      <c r="C33" s="13" t="s">
        <v>443</v>
      </c>
      <c r="D33" s="8">
        <v>28</v>
      </c>
      <c r="E33" s="9">
        <v>0</v>
      </c>
      <c r="F33" s="9">
        <v>3</v>
      </c>
      <c r="G33" s="9">
        <v>0</v>
      </c>
      <c r="H33" s="9">
        <v>2</v>
      </c>
      <c r="I33" s="9">
        <v>3</v>
      </c>
      <c r="J33" s="9">
        <v>30</v>
      </c>
      <c r="K33" s="9">
        <v>0.107</v>
      </c>
      <c r="L33" s="9">
        <v>0.16700000000000001</v>
      </c>
      <c r="M33" s="9">
        <v>0.14299999999999999</v>
      </c>
      <c r="N33" s="9">
        <v>0.31</v>
      </c>
      <c r="O33" s="9">
        <v>109</v>
      </c>
      <c r="P33" s="9">
        <v>64</v>
      </c>
      <c r="Q33" s="9">
        <v>-0.46800000000000003</v>
      </c>
      <c r="R33" s="9">
        <v>0.87</v>
      </c>
      <c r="S33" s="9">
        <v>0.17699999999999999</v>
      </c>
      <c r="T33" s="9">
        <v>-0.64500000000000002</v>
      </c>
      <c r="U33" s="9">
        <v>-4.0999999999999996</v>
      </c>
      <c r="V33" s="9">
        <v>27</v>
      </c>
      <c r="W33" s="10">
        <v>12</v>
      </c>
      <c r="X33" s="35">
        <v>1</v>
      </c>
      <c r="Y33" s="36">
        <v>0</v>
      </c>
      <c r="Z33" s="36">
        <v>0</v>
      </c>
      <c r="AA33" s="36">
        <v>1</v>
      </c>
      <c r="AB33" s="49">
        <f t="shared" ref="AB33:AB38" si="50">X33+Y33+Z33</f>
        <v>1</v>
      </c>
      <c r="AC33" s="63">
        <f t="shared" ref="AC33:AC39" si="51">I33/H33</f>
        <v>1.5</v>
      </c>
      <c r="AD33" s="64">
        <f t="shared" ref="AD33:AD39" si="52">I33/J33</f>
        <v>0.1</v>
      </c>
      <c r="AE33" s="64">
        <f t="shared" ref="AE33:AE39" si="53">H33/J33</f>
        <v>6.6666666666666666E-2</v>
      </c>
    </row>
    <row r="34" spans="1:38" ht="15.75" thickBot="1" x14ac:dyDescent="0.3">
      <c r="A34">
        <f>A33+1</f>
        <v>22</v>
      </c>
      <c r="B34" s="66" t="s">
        <v>445</v>
      </c>
      <c r="C34" s="65" t="s">
        <v>446</v>
      </c>
      <c r="D34" s="8">
        <v>41</v>
      </c>
      <c r="E34" s="9">
        <v>10</v>
      </c>
      <c r="F34" s="9">
        <v>14</v>
      </c>
      <c r="G34" s="9">
        <v>10</v>
      </c>
      <c r="H34" s="9">
        <v>4</v>
      </c>
      <c r="I34" s="9">
        <v>7</v>
      </c>
      <c r="J34" s="9">
        <v>48</v>
      </c>
      <c r="K34" s="9">
        <v>0.34100000000000003</v>
      </c>
      <c r="L34" s="9">
        <v>0.42599999999999999</v>
      </c>
      <c r="M34" s="9">
        <v>0.65900000000000003</v>
      </c>
      <c r="N34" s="9">
        <v>1.0840000000000001</v>
      </c>
      <c r="O34" s="9">
        <v>177</v>
      </c>
      <c r="P34" s="9">
        <v>106</v>
      </c>
      <c r="Q34" s="9">
        <v>0.43</v>
      </c>
      <c r="R34" s="9">
        <v>0.41</v>
      </c>
      <c r="S34" s="9">
        <v>0.67400000000000004</v>
      </c>
      <c r="T34" s="9">
        <v>-0.248</v>
      </c>
      <c r="U34" s="9">
        <v>5.8</v>
      </c>
      <c r="V34" s="9">
        <v>27</v>
      </c>
      <c r="W34" s="10">
        <v>10</v>
      </c>
      <c r="X34" s="35">
        <v>4</v>
      </c>
      <c r="Y34" s="36">
        <v>0</v>
      </c>
      <c r="Z34" s="36">
        <v>3</v>
      </c>
      <c r="AA34" s="36">
        <v>0</v>
      </c>
      <c r="AB34" s="49">
        <f t="shared" si="50"/>
        <v>7</v>
      </c>
      <c r="AC34" s="63">
        <f t="shared" si="51"/>
        <v>1.75</v>
      </c>
      <c r="AD34" s="64">
        <f t="shared" si="52"/>
        <v>0.14583333333333334</v>
      </c>
      <c r="AE34" s="64">
        <f t="shared" si="53"/>
        <v>8.3333333333333329E-2</v>
      </c>
    </row>
    <row r="35" spans="1:38" s="75" customFormat="1" ht="15.75" thickBot="1" x14ac:dyDescent="0.3">
      <c r="A35" s="75">
        <f>A34+1</f>
        <v>23</v>
      </c>
      <c r="B35" s="75" t="s">
        <v>629</v>
      </c>
      <c r="C35" s="104" t="s">
        <v>630</v>
      </c>
      <c r="D35" s="96">
        <v>40</v>
      </c>
      <c r="E35" s="97">
        <v>12</v>
      </c>
      <c r="F35" s="97">
        <v>14</v>
      </c>
      <c r="G35" s="97">
        <v>10</v>
      </c>
      <c r="H35" s="97">
        <v>9</v>
      </c>
      <c r="I35" s="97">
        <v>6</v>
      </c>
      <c r="J35" s="97">
        <v>52</v>
      </c>
      <c r="K35" s="97">
        <v>0.35</v>
      </c>
      <c r="L35" s="97">
        <v>0.48099999999999998</v>
      </c>
      <c r="M35" s="97">
        <v>0.52500000000000002</v>
      </c>
      <c r="N35" s="97">
        <v>1.006</v>
      </c>
      <c r="O35" s="97">
        <v>214</v>
      </c>
      <c r="P35" s="97">
        <v>130</v>
      </c>
      <c r="Q35" s="97">
        <v>0.48599999999999999</v>
      </c>
      <c r="R35" s="97">
        <v>1.35</v>
      </c>
      <c r="S35" s="97">
        <v>1.413</v>
      </c>
      <c r="T35" s="97">
        <v>-0.92700000000000005</v>
      </c>
      <c r="U35" s="97">
        <v>7.8</v>
      </c>
      <c r="V35" s="97">
        <v>27</v>
      </c>
      <c r="W35" s="98">
        <v>10</v>
      </c>
      <c r="X35" s="99">
        <v>2</v>
      </c>
      <c r="Y35" s="100">
        <v>1</v>
      </c>
      <c r="Z35" s="100">
        <v>1</v>
      </c>
      <c r="AA35" s="100">
        <v>1</v>
      </c>
      <c r="AB35" s="101">
        <f t="shared" si="50"/>
        <v>4</v>
      </c>
      <c r="AC35" s="102">
        <f t="shared" si="51"/>
        <v>0.66666666666666663</v>
      </c>
      <c r="AD35" s="103">
        <f t="shared" si="52"/>
        <v>0.11538461538461539</v>
      </c>
      <c r="AE35" s="103">
        <f t="shared" si="53"/>
        <v>0.17307692307692307</v>
      </c>
    </row>
    <row r="36" spans="1:38" ht="15.75" thickBot="1" x14ac:dyDescent="0.3">
      <c r="A36">
        <f>A35+1</f>
        <v>24</v>
      </c>
      <c r="B36" s="21" t="s">
        <v>632</v>
      </c>
      <c r="C36" s="21" t="s">
        <v>634</v>
      </c>
      <c r="D36" s="8">
        <v>35</v>
      </c>
      <c r="E36" s="9">
        <v>6</v>
      </c>
      <c r="F36" s="9">
        <v>11</v>
      </c>
      <c r="G36" s="9">
        <v>5</v>
      </c>
      <c r="H36" s="9">
        <v>3</v>
      </c>
      <c r="I36" s="9">
        <v>9</v>
      </c>
      <c r="J36" s="9">
        <v>39</v>
      </c>
      <c r="K36" s="9">
        <v>0.314</v>
      </c>
      <c r="L36" s="9">
        <v>0.35899999999999999</v>
      </c>
      <c r="M36" s="9">
        <v>0.45700000000000002</v>
      </c>
      <c r="N36" s="9">
        <v>0.81599999999999995</v>
      </c>
      <c r="O36" s="9">
        <v>155</v>
      </c>
      <c r="P36" s="9">
        <v>98</v>
      </c>
      <c r="Q36" s="9">
        <v>-0.14299999999999999</v>
      </c>
      <c r="R36" s="9">
        <v>1.58</v>
      </c>
      <c r="S36" s="9">
        <v>0.85899999999999999</v>
      </c>
      <c r="T36" s="9">
        <v>-1.0009999999999999</v>
      </c>
      <c r="U36" s="9">
        <v>1.8</v>
      </c>
      <c r="V36" s="9">
        <v>24</v>
      </c>
      <c r="W36" s="10">
        <v>11</v>
      </c>
      <c r="X36" s="36">
        <v>2</v>
      </c>
      <c r="Y36" s="36">
        <v>0</v>
      </c>
      <c r="Z36" s="36">
        <v>1</v>
      </c>
      <c r="AA36" s="36">
        <v>0</v>
      </c>
      <c r="AB36" s="49">
        <f t="shared" si="50"/>
        <v>3</v>
      </c>
      <c r="AC36" s="63">
        <f t="shared" si="51"/>
        <v>3</v>
      </c>
      <c r="AD36" s="64">
        <f t="shared" si="52"/>
        <v>0.23076923076923078</v>
      </c>
      <c r="AE36" s="64">
        <f t="shared" si="53"/>
        <v>7.6923076923076927E-2</v>
      </c>
    </row>
    <row r="37" spans="1:38" ht="15.75" thickBot="1" x14ac:dyDescent="0.3">
      <c r="A37">
        <f>A36+1</f>
        <v>25</v>
      </c>
      <c r="B37" s="21" t="s">
        <v>633</v>
      </c>
      <c r="C37" s="21" t="s">
        <v>635</v>
      </c>
      <c r="D37" s="8">
        <v>29</v>
      </c>
      <c r="E37" s="9">
        <v>1</v>
      </c>
      <c r="F37" s="9">
        <v>2</v>
      </c>
      <c r="G37" s="9">
        <v>1</v>
      </c>
      <c r="H37" s="9">
        <v>3</v>
      </c>
      <c r="I37" s="9">
        <v>7</v>
      </c>
      <c r="J37" s="9">
        <v>33</v>
      </c>
      <c r="K37" s="9">
        <v>6.9000000000000006E-2</v>
      </c>
      <c r="L37" s="9">
        <v>0.182</v>
      </c>
      <c r="M37" s="9">
        <v>6.9000000000000006E-2</v>
      </c>
      <c r="N37" s="9">
        <v>0.251</v>
      </c>
      <c r="O37" s="9">
        <v>117</v>
      </c>
      <c r="P37" s="9">
        <v>75</v>
      </c>
      <c r="Q37" s="9">
        <v>-0.46700000000000003</v>
      </c>
      <c r="R37" s="9">
        <v>0.82</v>
      </c>
      <c r="S37" s="9">
        <v>0.122</v>
      </c>
      <c r="T37" s="9">
        <v>-0.58899999999999997</v>
      </c>
      <c r="U37" s="9">
        <v>-3.2</v>
      </c>
      <c r="V37" s="9">
        <v>24</v>
      </c>
      <c r="W37" s="10">
        <v>9</v>
      </c>
      <c r="X37" s="36">
        <v>0</v>
      </c>
      <c r="Y37" s="36">
        <v>0</v>
      </c>
      <c r="Z37" s="36">
        <v>0</v>
      </c>
      <c r="AA37" s="36">
        <v>1</v>
      </c>
      <c r="AB37" s="49">
        <f t="shared" si="50"/>
        <v>0</v>
      </c>
      <c r="AC37" s="63">
        <f t="shared" si="51"/>
        <v>2.3333333333333335</v>
      </c>
      <c r="AD37" s="64">
        <f t="shared" si="52"/>
        <v>0.21212121212121213</v>
      </c>
      <c r="AE37" s="64">
        <f t="shared" si="53"/>
        <v>9.0909090909090912E-2</v>
      </c>
    </row>
    <row r="38" spans="1:38" ht="15.75" thickBot="1" x14ac:dyDescent="0.3">
      <c r="A38">
        <f>A37+1</f>
        <v>26</v>
      </c>
      <c r="B38" t="s">
        <v>637</v>
      </c>
      <c r="C38" t="s">
        <v>636</v>
      </c>
      <c r="D38" s="8">
        <v>30</v>
      </c>
      <c r="E38" s="9">
        <v>4</v>
      </c>
      <c r="F38" s="9">
        <v>8</v>
      </c>
      <c r="G38" s="9">
        <v>4</v>
      </c>
      <c r="H38" s="9">
        <v>6</v>
      </c>
      <c r="I38" s="9">
        <v>6</v>
      </c>
      <c r="J38" s="9">
        <v>38</v>
      </c>
      <c r="K38" s="9">
        <v>0.26700000000000002</v>
      </c>
      <c r="L38" s="9">
        <v>0.39500000000000002</v>
      </c>
      <c r="M38" s="9">
        <v>0.33300000000000002</v>
      </c>
      <c r="N38" s="9">
        <v>0.72799999999999998</v>
      </c>
      <c r="O38" s="9">
        <v>171</v>
      </c>
      <c r="P38" s="9">
        <v>93</v>
      </c>
      <c r="Q38" s="9">
        <v>0.17199999999999999</v>
      </c>
      <c r="R38" s="9">
        <v>0.63</v>
      </c>
      <c r="S38" s="9">
        <v>0.52</v>
      </c>
      <c r="T38" s="9">
        <v>-0.34899999999999998</v>
      </c>
      <c r="U38" s="9">
        <v>-0.2</v>
      </c>
      <c r="V38" s="9">
        <v>27</v>
      </c>
      <c r="W38" s="10">
        <v>14</v>
      </c>
      <c r="X38" s="36">
        <v>0</v>
      </c>
      <c r="Y38" s="36">
        <v>1</v>
      </c>
      <c r="Z38" s="36">
        <v>0</v>
      </c>
      <c r="AA38" s="36">
        <v>1</v>
      </c>
      <c r="AB38" s="49">
        <f t="shared" si="50"/>
        <v>1</v>
      </c>
      <c r="AC38" s="63">
        <f t="shared" si="51"/>
        <v>1</v>
      </c>
      <c r="AD38" s="64">
        <f t="shared" si="52"/>
        <v>0.15789473684210525</v>
      </c>
      <c r="AE38" s="64">
        <f t="shared" si="53"/>
        <v>0.15789473684210525</v>
      </c>
    </row>
    <row r="39" spans="1:38" s="15" customFormat="1" ht="15.75" customHeight="1" thickBot="1" x14ac:dyDescent="0.3">
      <c r="A39" s="15" t="s">
        <v>191</v>
      </c>
      <c r="B39" s="15" t="s">
        <v>188</v>
      </c>
      <c r="C39" s="15" t="s">
        <v>218</v>
      </c>
      <c r="D39" s="19">
        <f t="shared" ref="D39:J39" si="54">SUM(D33:D38)</f>
        <v>203</v>
      </c>
      <c r="E39" s="19">
        <f t="shared" si="54"/>
        <v>33</v>
      </c>
      <c r="F39" s="19">
        <f t="shared" si="54"/>
        <v>52</v>
      </c>
      <c r="G39" s="19">
        <f t="shared" si="54"/>
        <v>30</v>
      </c>
      <c r="H39" s="19">
        <f t="shared" si="54"/>
        <v>27</v>
      </c>
      <c r="I39" s="19">
        <f t="shared" si="54"/>
        <v>38</v>
      </c>
      <c r="J39" s="19">
        <f t="shared" si="54"/>
        <v>240</v>
      </c>
      <c r="K39" s="70">
        <f t="shared" ref="K39:K44" si="55">F39/D39</f>
        <v>0.25615763546798032</v>
      </c>
      <c r="O39" s="19">
        <f>SUM(O33:O38)</f>
        <v>943</v>
      </c>
      <c r="P39" s="19">
        <f>SUM(P33:P38)</f>
        <v>566</v>
      </c>
      <c r="V39" s="19">
        <f t="shared" ref="V39:AB39" si="56">SUM(V33:V38)</f>
        <v>156</v>
      </c>
      <c r="W39" s="19">
        <f t="shared" si="56"/>
        <v>66</v>
      </c>
      <c r="X39" s="19">
        <f t="shared" si="56"/>
        <v>9</v>
      </c>
      <c r="Y39" s="19">
        <f t="shared" si="56"/>
        <v>2</v>
      </c>
      <c r="Z39" s="19">
        <f t="shared" si="56"/>
        <v>5</v>
      </c>
      <c r="AA39" s="19">
        <f t="shared" si="56"/>
        <v>4</v>
      </c>
      <c r="AB39" s="19">
        <f t="shared" si="56"/>
        <v>16</v>
      </c>
      <c r="AC39" s="47">
        <f t="shared" si="51"/>
        <v>1.4074074074074074</v>
      </c>
      <c r="AD39" s="41">
        <f t="shared" si="52"/>
        <v>0.15833333333333333</v>
      </c>
      <c r="AE39" s="41">
        <f t="shared" si="53"/>
        <v>0.1125</v>
      </c>
      <c r="AF39" s="58">
        <f>(AD34+AD35+AD38)/3</f>
        <v>0.13970422852001799</v>
      </c>
      <c r="AG39" s="58">
        <f>(AD33+AD36+AD37)/3</f>
        <v>0.180963480963481</v>
      </c>
      <c r="AH39" s="41">
        <f>(AE34+AE35+AE38)/3</f>
        <v>0.13810166441745389</v>
      </c>
      <c r="AI39" s="41">
        <f>(AE33+AE36+AE37)/3</f>
        <v>7.8166278166278164E-2</v>
      </c>
      <c r="AJ39" s="59">
        <f>(AC34+AC35+AC38)/3</f>
        <v>1.1388888888888888</v>
      </c>
    </row>
    <row r="40" spans="1:38" s="15" customFormat="1" ht="15.75" customHeight="1" thickBot="1" x14ac:dyDescent="0.3">
      <c r="B40" s="15" t="s">
        <v>138</v>
      </c>
      <c r="D40" s="60">
        <f>(D39/6)</f>
        <v>33.833333333333336</v>
      </c>
      <c r="E40" s="60">
        <f t="shared" ref="E40:J40" si="57">(E39/6)</f>
        <v>5.5</v>
      </c>
      <c r="F40" s="60">
        <f t="shared" si="57"/>
        <v>8.6666666666666661</v>
      </c>
      <c r="G40" s="60">
        <f t="shared" si="57"/>
        <v>5</v>
      </c>
      <c r="H40" s="60">
        <f t="shared" si="57"/>
        <v>4.5</v>
      </c>
      <c r="I40" s="19">
        <f t="shared" si="57"/>
        <v>6.333333333333333</v>
      </c>
      <c r="J40" s="60">
        <f t="shared" si="57"/>
        <v>40</v>
      </c>
      <c r="K40" s="70">
        <f t="shared" si="55"/>
        <v>0.25615763546798026</v>
      </c>
      <c r="O40" s="19">
        <f t="shared" ref="O40:P40" si="58">(O39/6)</f>
        <v>157.16666666666666</v>
      </c>
      <c r="P40" s="19">
        <f t="shared" si="58"/>
        <v>94.333333333333329</v>
      </c>
      <c r="V40" s="19">
        <f>(V39/5)</f>
        <v>31.2</v>
      </c>
      <c r="W40" s="19">
        <f>(W39/5)</f>
        <v>13.2</v>
      </c>
      <c r="X40" s="19">
        <f t="shared" ref="X40:AB40" si="59">(X39/6)</f>
        <v>1.5</v>
      </c>
      <c r="Y40" s="19">
        <f t="shared" si="59"/>
        <v>0.33333333333333331</v>
      </c>
      <c r="Z40" s="19">
        <f t="shared" si="59"/>
        <v>0.83333333333333337</v>
      </c>
      <c r="AA40" s="19">
        <f t="shared" si="59"/>
        <v>0.66666666666666663</v>
      </c>
      <c r="AB40" s="47">
        <f t="shared" si="59"/>
        <v>2.6666666666666665</v>
      </c>
    </row>
    <row r="41" spans="1:38" s="15" customFormat="1" ht="15.75" thickBot="1" x14ac:dyDescent="0.3">
      <c r="A41" s="15" t="s">
        <v>197</v>
      </c>
      <c r="B41" s="15" t="s">
        <v>636</v>
      </c>
      <c r="C41" s="15" t="s">
        <v>636</v>
      </c>
      <c r="D41" s="19">
        <f t="shared" ref="D41:J41" si="60">SUM(D31+D39)</f>
        <v>910</v>
      </c>
      <c r="E41" s="19">
        <f t="shared" si="60"/>
        <v>127</v>
      </c>
      <c r="F41" s="19">
        <f t="shared" si="60"/>
        <v>232</v>
      </c>
      <c r="G41" s="19">
        <f t="shared" si="60"/>
        <v>120</v>
      </c>
      <c r="H41" s="19">
        <f t="shared" si="60"/>
        <v>121</v>
      </c>
      <c r="I41" s="19">
        <f t="shared" si="60"/>
        <v>180</v>
      </c>
      <c r="J41" s="19">
        <f t="shared" si="60"/>
        <v>1054</v>
      </c>
      <c r="K41" s="70">
        <f t="shared" si="55"/>
        <v>0.25494505494505493</v>
      </c>
      <c r="O41" s="19">
        <f>SUM(O31+O39)</f>
        <v>4135</v>
      </c>
      <c r="P41" s="19">
        <f>SUM(P31+P39)</f>
        <v>2510</v>
      </c>
      <c r="V41" s="19">
        <f t="shared" ref="V41:AB41" si="61">SUM(V31+V39)</f>
        <v>722</v>
      </c>
      <c r="W41" s="19">
        <f t="shared" si="61"/>
        <v>268</v>
      </c>
      <c r="X41" s="19">
        <f t="shared" si="61"/>
        <v>42</v>
      </c>
      <c r="Y41" s="19">
        <f t="shared" si="61"/>
        <v>6</v>
      </c>
      <c r="Z41" s="19">
        <f t="shared" si="61"/>
        <v>26</v>
      </c>
      <c r="AA41" s="19">
        <f t="shared" si="61"/>
        <v>21</v>
      </c>
      <c r="AB41" s="19">
        <f t="shared" si="61"/>
        <v>74</v>
      </c>
      <c r="AC41" s="47">
        <f>I41/H41</f>
        <v>1.4876033057851239</v>
      </c>
      <c r="AD41" s="41">
        <f>I41/J41</f>
        <v>0.17077798861480076</v>
      </c>
      <c r="AE41" s="41">
        <f>H41/J41</f>
        <v>0.11480075901328274</v>
      </c>
      <c r="AF41" s="41">
        <f>SUM(AF31+AF39)/2</f>
        <v>0.14133588565230543</v>
      </c>
      <c r="AG41" s="41">
        <f>SUM(AG31+AG39)/2</f>
        <v>0.20636002187165337</v>
      </c>
      <c r="AH41" s="41">
        <f>SUM(AH31+AH39)/2</f>
        <v>0.13323499246420292</v>
      </c>
      <c r="AI41" s="41">
        <f>SUM(AI31+AI39)/2</f>
        <v>8.3181531472677206E-2</v>
      </c>
      <c r="AJ41" s="59">
        <f>SUM(AJ31+AJ39)/2</f>
        <v>1.2465277777777777</v>
      </c>
    </row>
    <row r="42" spans="1:38" s="15" customFormat="1" ht="15.75" thickBot="1" x14ac:dyDescent="0.3">
      <c r="B42" s="15" t="s">
        <v>190</v>
      </c>
      <c r="D42" s="60">
        <f t="shared" ref="D42:J42" si="62">D41/26</f>
        <v>35</v>
      </c>
      <c r="E42" s="60">
        <f t="shared" si="62"/>
        <v>4.884615384615385</v>
      </c>
      <c r="F42" s="60">
        <f t="shared" si="62"/>
        <v>8.9230769230769234</v>
      </c>
      <c r="G42" s="60">
        <f t="shared" si="62"/>
        <v>4.615384615384615</v>
      </c>
      <c r="H42" s="60">
        <f t="shared" si="62"/>
        <v>4.6538461538461542</v>
      </c>
      <c r="I42" s="60">
        <f t="shared" si="62"/>
        <v>6.9230769230769234</v>
      </c>
      <c r="J42" s="60">
        <f t="shared" si="62"/>
        <v>40.53846153846154</v>
      </c>
      <c r="K42" s="70">
        <f t="shared" si="55"/>
        <v>0.25494505494505493</v>
      </c>
      <c r="O42" s="60">
        <f>O41/26</f>
        <v>159.03846153846155</v>
      </c>
      <c r="P42" s="60">
        <f>P41/26</f>
        <v>96.538461538461533</v>
      </c>
      <c r="V42" s="60">
        <f t="shared" ref="V42:AB42" si="63">V41/26</f>
        <v>27.76923076923077</v>
      </c>
      <c r="W42" s="60">
        <f t="shared" si="63"/>
        <v>10.307692307692308</v>
      </c>
      <c r="X42" s="60">
        <f t="shared" si="63"/>
        <v>1.6153846153846154</v>
      </c>
      <c r="Y42" s="60">
        <f t="shared" si="63"/>
        <v>0.23076923076923078</v>
      </c>
      <c r="Z42" s="60">
        <f t="shared" si="63"/>
        <v>1</v>
      </c>
      <c r="AA42" s="60">
        <f t="shared" si="63"/>
        <v>0.80769230769230771</v>
      </c>
      <c r="AB42" s="60">
        <f t="shared" si="63"/>
        <v>2.8461538461538463</v>
      </c>
    </row>
    <row r="43" spans="1:38" s="75" customFormat="1" ht="15.75" thickBot="1" x14ac:dyDescent="0.3">
      <c r="A43" s="75">
        <v>23</v>
      </c>
      <c r="B43" s="75" t="s">
        <v>678</v>
      </c>
      <c r="C43" s="75" t="s">
        <v>630</v>
      </c>
      <c r="D43" s="75">
        <f t="shared" ref="D43:J43" si="64">SUM(D31+D33+D34+D35)</f>
        <v>816</v>
      </c>
      <c r="E43" s="75">
        <f t="shared" si="64"/>
        <v>116</v>
      </c>
      <c r="F43" s="75">
        <f t="shared" si="64"/>
        <v>211</v>
      </c>
      <c r="G43" s="75">
        <f t="shared" si="64"/>
        <v>110</v>
      </c>
      <c r="H43" s="75">
        <f t="shared" si="64"/>
        <v>109</v>
      </c>
      <c r="I43" s="75">
        <f t="shared" si="64"/>
        <v>158</v>
      </c>
      <c r="J43" s="75">
        <f t="shared" si="64"/>
        <v>944</v>
      </c>
      <c r="K43" s="105">
        <f t="shared" si="55"/>
        <v>0.25857843137254904</v>
      </c>
      <c r="O43" s="75">
        <f>SUM(O31+O33+O34+O35)</f>
        <v>3692</v>
      </c>
      <c r="P43" s="75">
        <f>SUM(P31+P33+P34+P35)</f>
        <v>2244</v>
      </c>
      <c r="V43" s="75">
        <f t="shared" ref="V43:AB43" si="65">SUM(V31+V33+V34+V35)</f>
        <v>647</v>
      </c>
      <c r="W43" s="75">
        <f t="shared" si="65"/>
        <v>234</v>
      </c>
      <c r="X43" s="75">
        <f t="shared" si="65"/>
        <v>40</v>
      </c>
      <c r="Y43" s="75">
        <f t="shared" si="65"/>
        <v>5</v>
      </c>
      <c r="Z43" s="75">
        <f t="shared" si="65"/>
        <v>25</v>
      </c>
      <c r="AA43" s="75">
        <f t="shared" si="65"/>
        <v>19</v>
      </c>
      <c r="AB43" s="75">
        <f t="shared" si="65"/>
        <v>70</v>
      </c>
      <c r="AC43" s="106">
        <f>I43/H43</f>
        <v>1.4495412844036697</v>
      </c>
      <c r="AD43" s="107">
        <f>I43/J43</f>
        <v>0.1673728813559322</v>
      </c>
      <c r="AE43" s="107">
        <f>H43/J43</f>
        <v>0.11546610169491525</v>
      </c>
      <c r="AF43" s="75" t="s">
        <v>679</v>
      </c>
      <c r="AG43" s="75" t="s">
        <v>680</v>
      </c>
      <c r="AH43" s="75" t="s">
        <v>681</v>
      </c>
      <c r="AI43" s="75" t="s">
        <v>682</v>
      </c>
      <c r="AJ43" s="75" t="s">
        <v>683</v>
      </c>
      <c r="AL43" s="75" t="s">
        <v>686</v>
      </c>
    </row>
    <row r="44" spans="1:38" s="75" customFormat="1" ht="15.75" thickBot="1" x14ac:dyDescent="0.3">
      <c r="D44" s="75">
        <f t="shared" ref="D44:J44" si="66">D43/23</f>
        <v>35.478260869565219</v>
      </c>
      <c r="E44" s="75">
        <f t="shared" si="66"/>
        <v>5.0434782608695654</v>
      </c>
      <c r="F44" s="75">
        <f t="shared" si="66"/>
        <v>9.1739130434782616</v>
      </c>
      <c r="G44" s="75">
        <f t="shared" si="66"/>
        <v>4.7826086956521738</v>
      </c>
      <c r="H44" s="75">
        <f t="shared" si="66"/>
        <v>4.7391304347826084</v>
      </c>
      <c r="I44" s="75">
        <f t="shared" si="66"/>
        <v>6.8695652173913047</v>
      </c>
      <c r="J44" s="75">
        <f t="shared" si="66"/>
        <v>41.043478260869563</v>
      </c>
      <c r="K44" s="105">
        <f t="shared" si="55"/>
        <v>0.25857843137254904</v>
      </c>
      <c r="O44" s="75">
        <f>O43/23</f>
        <v>160.52173913043478</v>
      </c>
      <c r="P44" s="75">
        <f>P43/23</f>
        <v>97.565217391304344</v>
      </c>
      <c r="V44" s="75">
        <f t="shared" ref="V44:AB44" si="67">V43/23</f>
        <v>28.130434782608695</v>
      </c>
      <c r="W44" s="75">
        <f t="shared" si="67"/>
        <v>10.173913043478262</v>
      </c>
      <c r="X44" s="75">
        <f t="shared" si="67"/>
        <v>1.7391304347826086</v>
      </c>
      <c r="Y44" s="75">
        <f t="shared" si="67"/>
        <v>0.21739130434782608</v>
      </c>
      <c r="Z44" s="75">
        <f t="shared" si="67"/>
        <v>1.0869565217391304</v>
      </c>
      <c r="AA44" s="75">
        <f t="shared" si="67"/>
        <v>0.82608695652173914</v>
      </c>
      <c r="AB44" s="75">
        <f t="shared" si="67"/>
        <v>3.0434782608695654</v>
      </c>
      <c r="AL44" s="75" t="s">
        <v>690</v>
      </c>
    </row>
    <row r="45" spans="1:38" s="66" customFormat="1" x14ac:dyDescent="0.25"/>
    <row r="46" spans="1:38" s="66" customFormat="1" x14ac:dyDescent="0.25"/>
    <row r="47" spans="1:38" x14ac:dyDescent="0.25">
      <c r="H47">
        <f>H41/J41</f>
        <v>0.11480075901328274</v>
      </c>
      <c r="I47">
        <f>I41/J41</f>
        <v>0.17077798861480076</v>
      </c>
    </row>
  </sheetData>
  <pageMargins left="0.7" right="0.7" top="0.75" bottom="0.75" header="0.3" footer="0.3"/>
  <pageSetup orientation="portrait" r:id="rId1"/>
  <ignoredErrors>
    <ignoredError sqref="AB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"/>
  <sheetViews>
    <sheetView workbookViewId="0">
      <pane xSplit="2" ySplit="2" topLeftCell="S28" activePane="bottomRight" state="frozen"/>
      <selection pane="topRight" activeCell="C1" sqref="C1"/>
      <selection pane="bottomLeft" activeCell="A3" sqref="A3"/>
      <selection pane="bottomRight" activeCell="AA42" sqref="AA42"/>
    </sheetView>
  </sheetViews>
  <sheetFormatPr defaultRowHeight="15" x14ac:dyDescent="0.25"/>
  <cols>
    <col min="1" max="1" width="5" bestFit="1" customWidth="1"/>
    <col min="2" max="2" width="14.7109375" customWidth="1"/>
    <col min="3" max="3" width="6.42578125" bestFit="1" customWidth="1"/>
    <col min="4" max="4" width="5" bestFit="1" customWidth="1"/>
    <col min="5" max="5" width="4.28515625" customWidth="1"/>
    <col min="6" max="6" width="5" bestFit="1" customWidth="1"/>
    <col min="7" max="7" width="5.7109375" bestFit="1" customWidth="1"/>
    <col min="8" max="8" width="6" customWidth="1"/>
    <col min="9" max="9" width="6.140625" customWidth="1"/>
    <col min="10" max="10" width="5" bestFit="1" customWidth="1"/>
    <col min="11" max="11" width="6.7109375" bestFit="1" customWidth="1"/>
    <col min="12" max="12" width="7.85546875" bestFit="1" customWidth="1"/>
    <col min="13" max="14" width="6.7109375" bestFit="1" customWidth="1"/>
    <col min="15" max="15" width="6.28515625" customWidth="1"/>
    <col min="16" max="16" width="6" bestFit="1" customWidth="1"/>
    <col min="17" max="17" width="8.7109375" bestFit="1" customWidth="1"/>
    <col min="18" max="18" width="6.5703125" bestFit="1" customWidth="1"/>
    <col min="19" max="19" width="7.85546875" bestFit="1" customWidth="1"/>
    <col min="20" max="20" width="8.7109375" bestFit="1" customWidth="1"/>
    <col min="21" max="21" width="6.42578125" bestFit="1" customWidth="1"/>
    <col min="22" max="22" width="5.140625" bestFit="1" customWidth="1"/>
    <col min="23" max="23" width="4.42578125" customWidth="1"/>
    <col min="24" max="27" width="4.42578125" bestFit="1" customWidth="1"/>
    <col min="28" max="28" width="5.7109375" bestFit="1" customWidth="1"/>
    <col min="32" max="32" width="10.42578125" bestFit="1" customWidth="1"/>
    <col min="34" max="34" width="10.140625" bestFit="1" customWidth="1"/>
    <col min="36" max="36" width="10.42578125" bestFit="1" customWidth="1"/>
  </cols>
  <sheetData>
    <row r="1" spans="1:36" ht="15.75" thickBot="1" x14ac:dyDescent="0.3">
      <c r="AC1" t="s">
        <v>168</v>
      </c>
    </row>
    <row r="2" spans="1:36" ht="15.75" thickBot="1" x14ac:dyDescent="0.3">
      <c r="A2">
        <v>2015</v>
      </c>
      <c r="B2" t="s">
        <v>77</v>
      </c>
      <c r="C2" t="s">
        <v>197</v>
      </c>
      <c r="D2" s="5" t="s">
        <v>78</v>
      </c>
      <c r="E2" s="6" t="s">
        <v>79</v>
      </c>
      <c r="F2" s="6" t="s">
        <v>80</v>
      </c>
      <c r="G2" s="6" t="s">
        <v>81</v>
      </c>
      <c r="H2" s="6" t="s">
        <v>82</v>
      </c>
      <c r="I2" s="6" t="s">
        <v>83</v>
      </c>
      <c r="J2" s="6" t="s">
        <v>84</v>
      </c>
      <c r="K2" s="6" t="s">
        <v>85</v>
      </c>
      <c r="L2" s="6" t="s">
        <v>86</v>
      </c>
      <c r="M2" s="6" t="s">
        <v>87</v>
      </c>
      <c r="N2" s="6" t="s">
        <v>88</v>
      </c>
      <c r="O2" s="6" t="s">
        <v>89</v>
      </c>
      <c r="P2" s="6" t="s">
        <v>90</v>
      </c>
      <c r="Q2" s="6" t="s">
        <v>91</v>
      </c>
      <c r="R2" s="6" t="s">
        <v>92</v>
      </c>
      <c r="S2" s="6" t="s">
        <v>93</v>
      </c>
      <c r="T2" s="6" t="s">
        <v>94</v>
      </c>
      <c r="U2" s="6" t="s">
        <v>95</v>
      </c>
      <c r="V2" s="6" t="s">
        <v>96</v>
      </c>
      <c r="W2" s="7" t="s">
        <v>97</v>
      </c>
      <c r="X2" s="17" t="s">
        <v>139</v>
      </c>
      <c r="Y2" s="18" t="s">
        <v>140</v>
      </c>
      <c r="Z2" s="18" t="s">
        <v>100</v>
      </c>
      <c r="AA2" s="18" t="s">
        <v>141</v>
      </c>
      <c r="AB2" s="18" t="s">
        <v>142</v>
      </c>
      <c r="AC2" s="18" t="s">
        <v>167</v>
      </c>
      <c r="AD2" s="18" t="s">
        <v>170</v>
      </c>
      <c r="AE2" s="18" t="s">
        <v>171</v>
      </c>
      <c r="AF2" s="55" t="s">
        <v>172</v>
      </c>
      <c r="AG2" s="55" t="s">
        <v>173</v>
      </c>
      <c r="AH2" s="55" t="s">
        <v>174</v>
      </c>
      <c r="AI2" s="55" t="s">
        <v>175</v>
      </c>
      <c r="AJ2" s="55" t="s">
        <v>176</v>
      </c>
    </row>
    <row r="3" spans="1:36" ht="15.75" thickBot="1" x14ac:dyDescent="0.3">
      <c r="A3">
        <v>1</v>
      </c>
      <c r="B3" t="s">
        <v>113</v>
      </c>
      <c r="C3" t="s">
        <v>228</v>
      </c>
      <c r="D3" s="8">
        <v>37</v>
      </c>
      <c r="E3" s="37">
        <v>8</v>
      </c>
      <c r="F3" s="37">
        <v>11</v>
      </c>
      <c r="G3" s="37">
        <v>7</v>
      </c>
      <c r="H3" s="37">
        <v>4</v>
      </c>
      <c r="I3" s="37">
        <v>9</v>
      </c>
      <c r="J3" s="37">
        <v>41</v>
      </c>
      <c r="K3" s="37">
        <v>0.29699999999999999</v>
      </c>
      <c r="L3" s="37">
        <v>0.36599999999999999</v>
      </c>
      <c r="M3" s="37">
        <v>0.59499999999999997</v>
      </c>
      <c r="N3" s="37">
        <v>0.96</v>
      </c>
      <c r="O3" s="9">
        <v>174</v>
      </c>
      <c r="P3" s="9">
        <v>102</v>
      </c>
      <c r="Q3" s="9">
        <v>0.216</v>
      </c>
      <c r="R3" s="9">
        <v>0.42</v>
      </c>
      <c r="S3" s="9">
        <v>0.47499999999999998</v>
      </c>
      <c r="T3" s="9">
        <v>-0.25800000000000001</v>
      </c>
      <c r="U3" s="9">
        <v>4.3</v>
      </c>
      <c r="V3" s="9">
        <v>27</v>
      </c>
      <c r="W3" s="10">
        <v>8</v>
      </c>
      <c r="X3" s="35">
        <v>3</v>
      </c>
      <c r="Y3" s="36">
        <v>1</v>
      </c>
      <c r="Z3" s="36">
        <v>2</v>
      </c>
      <c r="AA3" s="36">
        <v>1</v>
      </c>
      <c r="AB3" s="48">
        <f t="shared" ref="AB3:AB17" si="0">X3+Y3+Z3</f>
        <v>6</v>
      </c>
      <c r="AC3" s="53">
        <f t="shared" ref="AC3:AC10" si="1">I3/H3</f>
        <v>2.25</v>
      </c>
      <c r="AD3" s="54">
        <f t="shared" ref="AD3:AD10" si="2">I3/J3</f>
        <v>0.21951219512195122</v>
      </c>
      <c r="AE3" s="54">
        <f t="shared" ref="AE3:AE10" si="3">H3/J3</f>
        <v>9.7560975609756101E-2</v>
      </c>
    </row>
    <row r="4" spans="1:36" ht="15.75" thickBot="1" x14ac:dyDescent="0.3">
      <c r="A4">
        <f t="shared" ref="A4:A9" si="4">A3+1</f>
        <v>2</v>
      </c>
      <c r="B4" s="21" t="s">
        <v>115</v>
      </c>
      <c r="C4" s="21" t="s">
        <v>213</v>
      </c>
      <c r="D4" s="8">
        <v>30</v>
      </c>
      <c r="E4" s="9">
        <v>1</v>
      </c>
      <c r="F4" s="9">
        <v>5</v>
      </c>
      <c r="G4" s="9">
        <v>1</v>
      </c>
      <c r="H4" s="9">
        <v>3</v>
      </c>
      <c r="I4" s="9">
        <v>7</v>
      </c>
      <c r="J4" s="9">
        <v>33</v>
      </c>
      <c r="K4" s="9">
        <v>0.16700000000000001</v>
      </c>
      <c r="L4" s="9">
        <v>0.24199999999999999</v>
      </c>
      <c r="M4" s="9">
        <v>0.23300000000000001</v>
      </c>
      <c r="N4" s="9">
        <v>0.47599999999999998</v>
      </c>
      <c r="O4" s="9">
        <v>135</v>
      </c>
      <c r="P4" s="9">
        <v>84</v>
      </c>
      <c r="Q4" s="9">
        <v>-0.48099999999999998</v>
      </c>
      <c r="R4" s="9">
        <v>1.44</v>
      </c>
      <c r="S4" s="9">
        <v>0.54100000000000004</v>
      </c>
      <c r="T4" s="9">
        <v>-1.0209999999999999</v>
      </c>
      <c r="U4" s="9">
        <v>-3.1</v>
      </c>
      <c r="V4" s="9">
        <v>27</v>
      </c>
      <c r="W4" s="10">
        <v>11</v>
      </c>
      <c r="X4" s="35">
        <v>0</v>
      </c>
      <c r="Y4" s="36">
        <v>1</v>
      </c>
      <c r="Z4" s="36">
        <v>0</v>
      </c>
      <c r="AA4" s="36">
        <v>1</v>
      </c>
      <c r="AB4" s="48">
        <f t="shared" si="0"/>
        <v>1</v>
      </c>
      <c r="AC4" s="53">
        <f t="shared" si="1"/>
        <v>2.3333333333333335</v>
      </c>
      <c r="AD4" s="54">
        <f t="shared" si="2"/>
        <v>0.21212121212121213</v>
      </c>
      <c r="AE4" s="54">
        <f t="shared" si="3"/>
        <v>9.0909090909090912E-2</v>
      </c>
    </row>
    <row r="5" spans="1:36" s="11" customFormat="1" ht="15.75" thickBot="1" x14ac:dyDescent="0.3">
      <c r="A5">
        <f t="shared" si="4"/>
        <v>3</v>
      </c>
      <c r="B5" s="11" t="s">
        <v>114</v>
      </c>
      <c r="C5" s="11" t="s">
        <v>214</v>
      </c>
      <c r="D5" s="8">
        <v>39</v>
      </c>
      <c r="E5" s="9">
        <v>10</v>
      </c>
      <c r="F5" s="9">
        <v>15</v>
      </c>
      <c r="G5" s="9">
        <v>9</v>
      </c>
      <c r="H5" s="9">
        <v>3</v>
      </c>
      <c r="I5" s="9">
        <v>4</v>
      </c>
      <c r="J5" s="9">
        <v>43</v>
      </c>
      <c r="K5" s="9">
        <v>0.38500000000000001</v>
      </c>
      <c r="L5" s="9">
        <v>0.442</v>
      </c>
      <c r="M5" s="9">
        <v>0.51300000000000001</v>
      </c>
      <c r="N5" s="9">
        <v>0.95499999999999996</v>
      </c>
      <c r="O5" s="9">
        <v>158</v>
      </c>
      <c r="P5" s="9">
        <v>104</v>
      </c>
      <c r="Q5" s="9">
        <v>0.313</v>
      </c>
      <c r="R5" s="9">
        <v>0.37</v>
      </c>
      <c r="S5" s="9">
        <v>0.49199999999999999</v>
      </c>
      <c r="T5" s="9">
        <v>-0.182</v>
      </c>
      <c r="U5" s="9">
        <v>6.3</v>
      </c>
      <c r="V5" s="9">
        <v>27</v>
      </c>
      <c r="W5" s="10">
        <v>4</v>
      </c>
      <c r="X5" s="35">
        <v>3</v>
      </c>
      <c r="Y5" s="36">
        <v>1</v>
      </c>
      <c r="Z5" s="36">
        <v>0</v>
      </c>
      <c r="AA5" s="36">
        <v>1</v>
      </c>
      <c r="AB5" s="48">
        <f t="shared" si="0"/>
        <v>4</v>
      </c>
      <c r="AC5" s="53">
        <f t="shared" si="1"/>
        <v>1.3333333333333333</v>
      </c>
      <c r="AD5" s="54">
        <f t="shared" si="2"/>
        <v>9.3023255813953487E-2</v>
      </c>
      <c r="AE5" s="54">
        <f t="shared" si="3"/>
        <v>6.9767441860465115E-2</v>
      </c>
      <c r="AF5"/>
      <c r="AG5"/>
      <c r="AH5"/>
      <c r="AI5"/>
      <c r="AJ5"/>
    </row>
    <row r="6" spans="1:36" ht="15.75" thickBot="1" x14ac:dyDescent="0.3">
      <c r="A6">
        <f t="shared" si="4"/>
        <v>4</v>
      </c>
      <c r="B6" s="13" t="s">
        <v>116</v>
      </c>
      <c r="C6" s="13" t="s">
        <v>216</v>
      </c>
      <c r="D6" s="8">
        <v>31</v>
      </c>
      <c r="E6" s="9">
        <v>1</v>
      </c>
      <c r="F6" s="9">
        <v>6</v>
      </c>
      <c r="G6" s="9">
        <v>1</v>
      </c>
      <c r="H6" s="9">
        <v>3</v>
      </c>
      <c r="I6" s="9">
        <v>6</v>
      </c>
      <c r="J6" s="9">
        <v>34</v>
      </c>
      <c r="K6" s="9">
        <v>0.19400000000000001</v>
      </c>
      <c r="L6" s="9">
        <v>0.26500000000000001</v>
      </c>
      <c r="M6" s="9">
        <v>0.22600000000000001</v>
      </c>
      <c r="N6" s="9">
        <v>0.49099999999999999</v>
      </c>
      <c r="O6" s="9">
        <v>131</v>
      </c>
      <c r="P6" s="9">
        <v>85</v>
      </c>
      <c r="Q6" s="9">
        <v>-0.13100000000000001</v>
      </c>
      <c r="R6" s="9">
        <v>0.21</v>
      </c>
      <c r="S6" s="9">
        <v>5.7000000000000002E-2</v>
      </c>
      <c r="T6" s="9">
        <v>-0.187</v>
      </c>
      <c r="U6" s="9">
        <v>-3.1</v>
      </c>
      <c r="V6" s="9">
        <v>27</v>
      </c>
      <c r="W6" s="10">
        <v>11</v>
      </c>
      <c r="X6" s="36">
        <v>1</v>
      </c>
      <c r="Y6" s="36">
        <v>0</v>
      </c>
      <c r="Z6" s="36">
        <v>0</v>
      </c>
      <c r="AA6" s="36">
        <v>3</v>
      </c>
      <c r="AB6" s="48">
        <f t="shared" si="0"/>
        <v>1</v>
      </c>
      <c r="AC6" s="53">
        <f t="shared" si="1"/>
        <v>2</v>
      </c>
      <c r="AD6" s="54">
        <f t="shared" si="2"/>
        <v>0.17647058823529413</v>
      </c>
      <c r="AE6" s="54">
        <f t="shared" si="3"/>
        <v>8.8235294117647065E-2</v>
      </c>
    </row>
    <row r="7" spans="1:36" ht="15.75" thickBot="1" x14ac:dyDescent="0.3">
      <c r="A7">
        <f t="shared" si="4"/>
        <v>5</v>
      </c>
      <c r="B7" s="12" t="s">
        <v>117</v>
      </c>
      <c r="C7" s="12" t="s">
        <v>229</v>
      </c>
      <c r="D7" s="8">
        <v>40</v>
      </c>
      <c r="E7" s="9">
        <v>12</v>
      </c>
      <c r="F7" s="9">
        <v>16</v>
      </c>
      <c r="G7" s="9">
        <v>12</v>
      </c>
      <c r="H7" s="9">
        <v>4</v>
      </c>
      <c r="I7" s="9">
        <v>6</v>
      </c>
      <c r="J7" s="9">
        <v>44</v>
      </c>
      <c r="K7" s="9">
        <v>0.4</v>
      </c>
      <c r="L7" s="9">
        <v>0.45500000000000002</v>
      </c>
      <c r="M7" s="9">
        <v>0.6</v>
      </c>
      <c r="N7" s="9">
        <v>1.0549999999999999</v>
      </c>
      <c r="O7" s="9">
        <v>164</v>
      </c>
      <c r="P7" s="9">
        <v>100</v>
      </c>
      <c r="Q7" s="9">
        <v>0.36699999999999999</v>
      </c>
      <c r="R7" s="9">
        <v>0.25</v>
      </c>
      <c r="S7" s="9">
        <v>0.47599999999999998</v>
      </c>
      <c r="T7" s="9">
        <v>-0.11</v>
      </c>
      <c r="U7" s="9">
        <v>8.3000000000000007</v>
      </c>
      <c r="V7" s="9">
        <v>27</v>
      </c>
      <c r="W7" s="10">
        <v>8</v>
      </c>
      <c r="X7" s="36">
        <v>5</v>
      </c>
      <c r="Y7" s="36">
        <v>0</v>
      </c>
      <c r="Z7" s="36">
        <v>1</v>
      </c>
      <c r="AA7" s="36">
        <v>0</v>
      </c>
      <c r="AB7" s="48">
        <f t="shared" si="0"/>
        <v>6</v>
      </c>
      <c r="AC7" s="53">
        <f t="shared" si="1"/>
        <v>1.5</v>
      </c>
      <c r="AD7" s="54">
        <f t="shared" si="2"/>
        <v>0.13636363636363635</v>
      </c>
      <c r="AE7" s="54">
        <f t="shared" si="3"/>
        <v>9.0909090909090912E-2</v>
      </c>
    </row>
    <row r="8" spans="1:36" ht="15.75" thickBot="1" x14ac:dyDescent="0.3">
      <c r="A8">
        <f t="shared" si="4"/>
        <v>6</v>
      </c>
      <c r="B8" s="13" t="s">
        <v>118</v>
      </c>
      <c r="C8" s="13" t="s">
        <v>218</v>
      </c>
      <c r="D8" s="8">
        <v>42</v>
      </c>
      <c r="E8" s="9">
        <v>4</v>
      </c>
      <c r="F8" s="9">
        <v>12</v>
      </c>
      <c r="G8" s="9">
        <v>4</v>
      </c>
      <c r="H8" s="9">
        <v>3</v>
      </c>
      <c r="I8" s="9">
        <v>6</v>
      </c>
      <c r="J8" s="9">
        <v>47</v>
      </c>
      <c r="K8" s="9">
        <v>0.28599999999999998</v>
      </c>
      <c r="L8" s="9">
        <v>0.33300000000000002</v>
      </c>
      <c r="M8" s="9">
        <v>0.35699999999999998</v>
      </c>
      <c r="N8" s="9">
        <v>0.69</v>
      </c>
      <c r="O8" s="9">
        <v>162</v>
      </c>
      <c r="P8" s="9">
        <v>101</v>
      </c>
      <c r="Q8" s="9">
        <v>-5.1999999999999998E-2</v>
      </c>
      <c r="R8" s="9">
        <v>2.21</v>
      </c>
      <c r="S8" s="9">
        <v>1.349</v>
      </c>
      <c r="T8" s="9">
        <v>-1.401</v>
      </c>
      <c r="U8" s="9">
        <v>-1.1000000000000001</v>
      </c>
      <c r="V8" s="9">
        <v>33</v>
      </c>
      <c r="W8" s="10">
        <v>15</v>
      </c>
      <c r="X8" s="36">
        <v>3</v>
      </c>
      <c r="Y8" s="36">
        <v>0</v>
      </c>
      <c r="Z8" s="36">
        <v>0</v>
      </c>
      <c r="AA8" s="36">
        <v>1</v>
      </c>
      <c r="AB8" s="48">
        <f t="shared" si="0"/>
        <v>3</v>
      </c>
      <c r="AC8" s="53">
        <f t="shared" si="1"/>
        <v>2</v>
      </c>
      <c r="AD8" s="54">
        <f t="shared" si="2"/>
        <v>0.1276595744680851</v>
      </c>
      <c r="AE8" s="54">
        <f t="shared" si="3"/>
        <v>6.3829787234042548E-2</v>
      </c>
    </row>
    <row r="9" spans="1:36" ht="15.75" thickBot="1" x14ac:dyDescent="0.3">
      <c r="A9">
        <f t="shared" si="4"/>
        <v>7</v>
      </c>
      <c r="B9" s="13" t="s">
        <v>119</v>
      </c>
      <c r="C9" s="13" t="s">
        <v>136</v>
      </c>
      <c r="D9" s="8">
        <v>41</v>
      </c>
      <c r="E9" s="9">
        <v>7</v>
      </c>
      <c r="F9" s="9">
        <v>14</v>
      </c>
      <c r="G9" s="9">
        <v>5</v>
      </c>
      <c r="H9" s="9">
        <v>4</v>
      </c>
      <c r="I9" s="9">
        <v>5</v>
      </c>
      <c r="J9" s="9">
        <v>45</v>
      </c>
      <c r="K9" s="9">
        <v>0.34100000000000003</v>
      </c>
      <c r="L9" s="9">
        <v>0.4</v>
      </c>
      <c r="M9" s="9">
        <v>0.48799999999999999</v>
      </c>
      <c r="N9" s="9">
        <v>0.88800000000000001</v>
      </c>
      <c r="O9" s="9">
        <v>156</v>
      </c>
      <c r="P9" s="9">
        <v>101</v>
      </c>
      <c r="Q9" s="9">
        <v>0.28599999999999998</v>
      </c>
      <c r="R9" s="9">
        <v>1.52</v>
      </c>
      <c r="S9" s="9">
        <v>1.51</v>
      </c>
      <c r="T9" s="9">
        <v>-1.2250000000000001</v>
      </c>
      <c r="U9" s="9">
        <v>2.4</v>
      </c>
      <c r="V9" s="9">
        <v>30</v>
      </c>
      <c r="W9" s="10">
        <v>10</v>
      </c>
      <c r="X9" s="36">
        <v>4</v>
      </c>
      <c r="Y9" s="36">
        <v>1</v>
      </c>
      <c r="Z9" s="36">
        <v>0</v>
      </c>
      <c r="AA9" s="36">
        <v>2</v>
      </c>
      <c r="AB9" s="48">
        <f t="shared" si="0"/>
        <v>5</v>
      </c>
      <c r="AC9" s="53">
        <f t="shared" si="1"/>
        <v>1.25</v>
      </c>
      <c r="AD9" s="54">
        <f t="shared" si="2"/>
        <v>0.1111111111111111</v>
      </c>
      <c r="AE9" s="54">
        <f t="shared" si="3"/>
        <v>8.8888888888888892E-2</v>
      </c>
    </row>
    <row r="10" spans="1:36" s="15" customFormat="1" ht="15.75" thickBot="1" x14ac:dyDescent="0.3">
      <c r="A10" s="15" t="s">
        <v>137</v>
      </c>
      <c r="B10" s="16" t="s">
        <v>187</v>
      </c>
      <c r="C10" s="16" t="s">
        <v>230</v>
      </c>
      <c r="D10" s="30">
        <f t="shared" ref="D10:J10" si="5">SUM(D3:D9)</f>
        <v>260</v>
      </c>
      <c r="E10" s="40">
        <f t="shared" si="5"/>
        <v>43</v>
      </c>
      <c r="F10" s="40">
        <f t="shared" si="5"/>
        <v>79</v>
      </c>
      <c r="G10" s="30">
        <f t="shared" si="5"/>
        <v>39</v>
      </c>
      <c r="H10" s="30">
        <f t="shared" si="5"/>
        <v>24</v>
      </c>
      <c r="I10" s="30">
        <f t="shared" si="5"/>
        <v>43</v>
      </c>
      <c r="J10" s="30">
        <f t="shared" si="5"/>
        <v>287</v>
      </c>
      <c r="K10" s="52">
        <f>F10/D10</f>
        <v>0.30384615384615382</v>
      </c>
      <c r="L10" s="32"/>
      <c r="M10" s="32"/>
      <c r="N10" s="32"/>
      <c r="O10" s="30">
        <f>SUM(O3:O9)</f>
        <v>1080</v>
      </c>
      <c r="P10" s="30">
        <f>SUM(P3:P9)</f>
        <v>677</v>
      </c>
      <c r="Q10" s="32"/>
      <c r="R10" s="30">
        <f>SUM(R3:R9)/7</f>
        <v>0.91714285714285715</v>
      </c>
      <c r="S10" s="32"/>
      <c r="T10" s="32"/>
      <c r="U10" s="32"/>
      <c r="V10" s="30">
        <f t="shared" ref="V10:AA10" si="6">SUM(V3:V9)</f>
        <v>198</v>
      </c>
      <c r="W10" s="30">
        <f t="shared" si="6"/>
        <v>67</v>
      </c>
      <c r="X10" s="40">
        <f t="shared" si="6"/>
        <v>19</v>
      </c>
      <c r="Y10" s="30">
        <f t="shared" si="6"/>
        <v>4</v>
      </c>
      <c r="Z10" s="30">
        <f t="shared" si="6"/>
        <v>3</v>
      </c>
      <c r="AA10" s="44">
        <f t="shared" si="6"/>
        <v>9</v>
      </c>
      <c r="AB10" s="50">
        <f t="shared" si="0"/>
        <v>26</v>
      </c>
      <c r="AC10" s="47">
        <f t="shared" si="1"/>
        <v>1.7916666666666667</v>
      </c>
      <c r="AD10" s="41">
        <f t="shared" si="2"/>
        <v>0.14982578397212543</v>
      </c>
      <c r="AE10" s="41">
        <f t="shared" si="3"/>
        <v>8.3623693379790948E-2</v>
      </c>
      <c r="AF10" s="58">
        <f>(AD4+AD6+AD8+AD9)/4</f>
        <v>0.15684062148392564</v>
      </c>
      <c r="AG10" s="58">
        <f>(AD3+AD5+AD7)/3</f>
        <v>0.14963302909984702</v>
      </c>
      <c r="AH10" s="41">
        <f>(AE4+AE6+AE8+AE9)/4</f>
        <v>8.2965765287417351E-2</v>
      </c>
      <c r="AI10" s="41">
        <f>(AE3+AE5+AE7)/3</f>
        <v>8.6079169459770719E-2</v>
      </c>
      <c r="AJ10" s="59">
        <f>(AC4+AC6+AC8+AC9)/4</f>
        <v>1.8958333333333335</v>
      </c>
    </row>
    <row r="11" spans="1:36" s="15" customFormat="1" ht="15.75" thickBot="1" x14ac:dyDescent="0.3">
      <c r="B11" s="16" t="s">
        <v>138</v>
      </c>
      <c r="C11" s="16"/>
      <c r="D11" s="33">
        <f t="shared" ref="D11:J11" si="7">D10/7</f>
        <v>37.142857142857146</v>
      </c>
      <c r="E11" s="33">
        <f t="shared" si="7"/>
        <v>6.1428571428571432</v>
      </c>
      <c r="F11" s="33">
        <f t="shared" si="7"/>
        <v>11.285714285714286</v>
      </c>
      <c r="G11" s="33">
        <f t="shared" si="7"/>
        <v>5.5714285714285712</v>
      </c>
      <c r="H11" s="33">
        <f t="shared" si="7"/>
        <v>3.4285714285714284</v>
      </c>
      <c r="I11" s="33">
        <f t="shared" si="7"/>
        <v>6.1428571428571432</v>
      </c>
      <c r="J11" s="33">
        <f t="shared" si="7"/>
        <v>41</v>
      </c>
      <c r="K11" s="52">
        <f>F11/D11</f>
        <v>0.30384615384615382</v>
      </c>
      <c r="L11" s="32"/>
      <c r="M11" s="32"/>
      <c r="N11" s="32"/>
      <c r="O11" s="30">
        <f>O10/7</f>
        <v>154.28571428571428</v>
      </c>
      <c r="P11" s="30">
        <f>P10/7</f>
        <v>96.714285714285708</v>
      </c>
      <c r="Q11" s="32"/>
      <c r="R11" s="38"/>
      <c r="S11" s="32"/>
      <c r="T11" s="32"/>
      <c r="U11" s="32"/>
      <c r="V11" s="30">
        <f t="shared" ref="V11:AA11" si="8">V10/7</f>
        <v>28.285714285714285</v>
      </c>
      <c r="W11" s="30">
        <f t="shared" si="8"/>
        <v>9.5714285714285712</v>
      </c>
      <c r="X11" s="33">
        <f t="shared" si="8"/>
        <v>2.7142857142857144</v>
      </c>
      <c r="Y11" s="33">
        <f t="shared" si="8"/>
        <v>0.5714285714285714</v>
      </c>
      <c r="Z11" s="33">
        <f t="shared" si="8"/>
        <v>0.42857142857142855</v>
      </c>
      <c r="AA11" s="33">
        <f t="shared" si="8"/>
        <v>1.2857142857142858</v>
      </c>
      <c r="AB11" s="39">
        <f t="shared" si="0"/>
        <v>3.714285714285714</v>
      </c>
    </row>
    <row r="12" spans="1:36" ht="15.75" thickBot="1" x14ac:dyDescent="0.3">
      <c r="A12">
        <f>A9+1</f>
        <v>8</v>
      </c>
      <c r="B12" s="12" t="s">
        <v>120</v>
      </c>
      <c r="C12" s="12" t="s">
        <v>231</v>
      </c>
      <c r="D12" s="8">
        <v>37</v>
      </c>
      <c r="E12" s="9">
        <v>8</v>
      </c>
      <c r="F12" s="9">
        <v>12</v>
      </c>
      <c r="G12" s="9">
        <v>8</v>
      </c>
      <c r="H12" s="9">
        <v>2</v>
      </c>
      <c r="I12" s="9">
        <v>4</v>
      </c>
      <c r="J12" s="9">
        <v>39</v>
      </c>
      <c r="K12" s="9">
        <v>0.32400000000000001</v>
      </c>
      <c r="L12" s="9">
        <v>0.35899999999999999</v>
      </c>
      <c r="M12" s="9">
        <v>0.622</v>
      </c>
      <c r="N12" s="9">
        <v>0.98099999999999998</v>
      </c>
      <c r="O12" s="9">
        <v>156</v>
      </c>
      <c r="P12" s="9">
        <v>103</v>
      </c>
      <c r="Q12" s="9">
        <v>0.379</v>
      </c>
      <c r="R12" s="9">
        <v>0.33</v>
      </c>
      <c r="S12" s="9">
        <v>0.51800000000000002</v>
      </c>
      <c r="T12" s="9">
        <v>-0.13900000000000001</v>
      </c>
      <c r="U12" s="9">
        <v>3.8</v>
      </c>
      <c r="V12" s="9">
        <v>27</v>
      </c>
      <c r="W12" s="10">
        <v>10</v>
      </c>
      <c r="X12" s="36">
        <v>2</v>
      </c>
      <c r="Y12" s="36">
        <v>0</v>
      </c>
      <c r="Z12" s="36">
        <v>3</v>
      </c>
      <c r="AA12" s="36">
        <v>0</v>
      </c>
      <c r="AB12" s="48">
        <f t="shared" si="0"/>
        <v>5</v>
      </c>
      <c r="AC12" s="53">
        <f>I12/H12</f>
        <v>2</v>
      </c>
      <c r="AD12" s="54">
        <f t="shared" ref="AD12:AD18" si="9">I12/J12</f>
        <v>0.10256410256410256</v>
      </c>
      <c r="AE12" s="54">
        <f t="shared" ref="AE12:AE18" si="10">H12/J12</f>
        <v>5.128205128205128E-2</v>
      </c>
    </row>
    <row r="13" spans="1:36" ht="15.75" thickBot="1" x14ac:dyDescent="0.3">
      <c r="A13">
        <f>A12+1</f>
        <v>9</v>
      </c>
      <c r="B13" s="12" t="s">
        <v>121</v>
      </c>
      <c r="C13" s="12" t="s">
        <v>234</v>
      </c>
      <c r="D13" s="8">
        <v>31</v>
      </c>
      <c r="E13" s="9">
        <v>4</v>
      </c>
      <c r="F13" s="9">
        <v>7</v>
      </c>
      <c r="G13" s="9">
        <v>4</v>
      </c>
      <c r="H13" s="9">
        <v>2</v>
      </c>
      <c r="I13" s="9">
        <v>7</v>
      </c>
      <c r="J13" s="9">
        <v>36</v>
      </c>
      <c r="K13" s="9">
        <v>0.22600000000000001</v>
      </c>
      <c r="L13" s="9">
        <v>0.30599999999999999</v>
      </c>
      <c r="M13" s="9">
        <v>0.32300000000000001</v>
      </c>
      <c r="N13" s="9">
        <v>0.628</v>
      </c>
      <c r="O13" s="9">
        <v>143</v>
      </c>
      <c r="P13" s="9">
        <v>91</v>
      </c>
      <c r="Q13" s="9">
        <v>3.6999999999999998E-2</v>
      </c>
      <c r="R13" s="9">
        <v>0.75</v>
      </c>
      <c r="S13" s="9">
        <v>0.47799999999999998</v>
      </c>
      <c r="T13" s="9">
        <v>-0.44</v>
      </c>
      <c r="U13" s="9">
        <v>-0.2</v>
      </c>
      <c r="V13" s="9">
        <v>27</v>
      </c>
      <c r="W13" s="10">
        <v>13</v>
      </c>
      <c r="X13" s="36">
        <v>3</v>
      </c>
      <c r="Y13" s="36">
        <v>0</v>
      </c>
      <c r="Z13" s="36">
        <v>0</v>
      </c>
      <c r="AA13" s="36">
        <v>0</v>
      </c>
      <c r="AB13" s="49">
        <f t="shared" si="0"/>
        <v>3</v>
      </c>
      <c r="AC13" s="53">
        <f>I13/H13</f>
        <v>3.5</v>
      </c>
      <c r="AD13" s="54">
        <f t="shared" si="9"/>
        <v>0.19444444444444445</v>
      </c>
      <c r="AE13" s="54">
        <f t="shared" si="10"/>
        <v>5.5555555555555552E-2</v>
      </c>
    </row>
    <row r="14" spans="1:36" ht="15.75" thickBot="1" x14ac:dyDescent="0.3">
      <c r="A14">
        <f>A13+1</f>
        <v>10</v>
      </c>
      <c r="B14" s="13" t="s">
        <v>122</v>
      </c>
      <c r="C14" s="13" t="s">
        <v>235</v>
      </c>
      <c r="D14" s="8">
        <v>35</v>
      </c>
      <c r="E14" s="9">
        <v>1</v>
      </c>
      <c r="F14" s="9">
        <v>8</v>
      </c>
      <c r="G14" s="9">
        <v>1</v>
      </c>
      <c r="H14" s="9">
        <v>0</v>
      </c>
      <c r="I14" s="9">
        <v>13</v>
      </c>
      <c r="J14" s="9">
        <v>35</v>
      </c>
      <c r="K14" s="9">
        <v>0.22900000000000001</v>
      </c>
      <c r="L14" s="9">
        <v>0.22900000000000001</v>
      </c>
      <c r="M14" s="9">
        <v>0.314</v>
      </c>
      <c r="N14" s="9">
        <v>0.54300000000000004</v>
      </c>
      <c r="O14" s="9">
        <v>140</v>
      </c>
      <c r="P14" s="9">
        <v>99</v>
      </c>
      <c r="Q14" s="9">
        <v>-0.27900000000000003</v>
      </c>
      <c r="R14" s="9">
        <v>0.88</v>
      </c>
      <c r="S14" s="9">
        <v>0.29899999999999999</v>
      </c>
      <c r="T14" s="9">
        <v>-0.57699999999999996</v>
      </c>
      <c r="U14" s="9">
        <v>-3.2</v>
      </c>
      <c r="V14" s="9">
        <v>24</v>
      </c>
      <c r="W14" s="10">
        <v>6</v>
      </c>
      <c r="X14" s="36">
        <v>1</v>
      </c>
      <c r="Y14" s="36">
        <v>1</v>
      </c>
      <c r="Z14" s="36">
        <v>0</v>
      </c>
      <c r="AA14" s="36">
        <v>0</v>
      </c>
      <c r="AB14" s="49">
        <f t="shared" si="0"/>
        <v>2</v>
      </c>
      <c r="AC14" s="53">
        <v>13</v>
      </c>
      <c r="AD14" s="54">
        <f t="shared" si="9"/>
        <v>0.37142857142857144</v>
      </c>
      <c r="AE14" s="54">
        <f t="shared" si="10"/>
        <v>0</v>
      </c>
    </row>
    <row r="15" spans="1:36" ht="15.75" thickBot="1" x14ac:dyDescent="0.3">
      <c r="A15">
        <f>A14+1</f>
        <v>11</v>
      </c>
      <c r="B15" s="21" t="s">
        <v>179</v>
      </c>
      <c r="C15" s="21" t="s">
        <v>236</v>
      </c>
      <c r="D15" s="8">
        <v>33</v>
      </c>
      <c r="E15" s="9">
        <v>4</v>
      </c>
      <c r="F15" s="9">
        <v>8</v>
      </c>
      <c r="G15" s="9">
        <v>4</v>
      </c>
      <c r="H15" s="9">
        <v>2</v>
      </c>
      <c r="I15" s="9">
        <v>4</v>
      </c>
      <c r="J15" s="9">
        <v>36</v>
      </c>
      <c r="K15" s="9">
        <v>0.24199999999999999</v>
      </c>
      <c r="L15" s="9">
        <v>0.28599999999999998</v>
      </c>
      <c r="M15" s="9">
        <v>0.57599999999999996</v>
      </c>
      <c r="N15" s="9">
        <v>0.86099999999999999</v>
      </c>
      <c r="O15" s="9">
        <v>111</v>
      </c>
      <c r="P15" s="9">
        <v>71</v>
      </c>
      <c r="Q15" s="9">
        <v>-0.06</v>
      </c>
      <c r="R15" s="9">
        <v>1.3</v>
      </c>
      <c r="S15" s="9">
        <v>0.81699999999999995</v>
      </c>
      <c r="T15" s="9">
        <v>-0.877</v>
      </c>
      <c r="U15" s="9">
        <v>-0.4</v>
      </c>
      <c r="V15" s="9">
        <v>24</v>
      </c>
      <c r="W15" s="10">
        <v>12</v>
      </c>
      <c r="X15" s="36">
        <v>2</v>
      </c>
      <c r="Y15" s="36">
        <v>0</v>
      </c>
      <c r="Z15" s="36">
        <v>3</v>
      </c>
      <c r="AA15" s="36">
        <v>0</v>
      </c>
      <c r="AB15" s="49">
        <f t="shared" si="0"/>
        <v>5</v>
      </c>
      <c r="AC15" s="53">
        <f>I15/H15</f>
        <v>2</v>
      </c>
      <c r="AD15" s="54">
        <f t="shared" si="9"/>
        <v>0.1111111111111111</v>
      </c>
      <c r="AE15" s="54">
        <f t="shared" si="10"/>
        <v>5.5555555555555552E-2</v>
      </c>
    </row>
    <row r="16" spans="1:36" ht="15.75" thickBot="1" x14ac:dyDescent="0.3">
      <c r="A16">
        <f>A15+1</f>
        <v>12</v>
      </c>
      <c r="B16" t="s">
        <v>185</v>
      </c>
      <c r="C16" t="s">
        <v>211</v>
      </c>
      <c r="D16" s="8">
        <v>34</v>
      </c>
      <c r="E16" s="9">
        <v>5</v>
      </c>
      <c r="F16" s="9">
        <v>8</v>
      </c>
      <c r="G16" s="9">
        <v>5</v>
      </c>
      <c r="H16" s="9">
        <v>2</v>
      </c>
      <c r="I16" s="9">
        <v>6</v>
      </c>
      <c r="J16" s="9">
        <v>37</v>
      </c>
      <c r="K16" s="9">
        <v>0.23499999999999999</v>
      </c>
      <c r="L16" s="9">
        <v>0.29699999999999999</v>
      </c>
      <c r="M16" s="9">
        <v>0.35299999999999998</v>
      </c>
      <c r="N16" s="9">
        <v>0.65</v>
      </c>
      <c r="O16" s="9">
        <v>134</v>
      </c>
      <c r="P16" s="9">
        <v>83</v>
      </c>
      <c r="Q16" s="9">
        <v>0.23200000000000001</v>
      </c>
      <c r="R16" s="9">
        <v>0.48</v>
      </c>
      <c r="S16" s="9">
        <v>0.505</v>
      </c>
      <c r="T16" s="9">
        <v>-0.27400000000000002</v>
      </c>
      <c r="U16" s="9">
        <v>0.6</v>
      </c>
      <c r="V16" s="9">
        <v>27</v>
      </c>
      <c r="W16" s="10">
        <v>14</v>
      </c>
      <c r="X16" s="36">
        <v>1</v>
      </c>
      <c r="Y16" s="36">
        <v>0</v>
      </c>
      <c r="Z16" s="36">
        <v>1</v>
      </c>
      <c r="AA16" s="36">
        <v>1</v>
      </c>
      <c r="AB16" s="49">
        <f t="shared" si="0"/>
        <v>2</v>
      </c>
      <c r="AC16" s="53">
        <f>I16/H16</f>
        <v>3</v>
      </c>
      <c r="AD16" s="54">
        <f t="shared" si="9"/>
        <v>0.16216216216216217</v>
      </c>
      <c r="AE16" s="54">
        <f t="shared" si="10"/>
        <v>5.4054054054054057E-2</v>
      </c>
    </row>
    <row r="17" spans="1:36" ht="15.75" thickBot="1" x14ac:dyDescent="0.3">
      <c r="A17">
        <f>A16+1</f>
        <v>13</v>
      </c>
      <c r="B17" s="21" t="s">
        <v>186</v>
      </c>
      <c r="C17" s="21" t="s">
        <v>237</v>
      </c>
      <c r="D17" s="8">
        <v>31</v>
      </c>
      <c r="E17" s="9">
        <v>2</v>
      </c>
      <c r="F17" s="9">
        <v>7</v>
      </c>
      <c r="G17" s="9">
        <v>2</v>
      </c>
      <c r="H17" s="9">
        <v>6</v>
      </c>
      <c r="I17" s="9">
        <v>8</v>
      </c>
      <c r="J17" s="9">
        <v>37</v>
      </c>
      <c r="K17" s="9">
        <v>0.22600000000000001</v>
      </c>
      <c r="L17" s="9">
        <v>0.35099999999999998</v>
      </c>
      <c r="M17" s="9">
        <v>0.25800000000000001</v>
      </c>
      <c r="N17" s="9">
        <v>0.60899999999999999</v>
      </c>
      <c r="O17" s="9">
        <v>151</v>
      </c>
      <c r="P17" s="9">
        <v>87</v>
      </c>
      <c r="Q17" s="9">
        <v>-0.23100000000000001</v>
      </c>
      <c r="R17" s="9">
        <v>0.99</v>
      </c>
      <c r="S17" s="9">
        <v>0.441</v>
      </c>
      <c r="T17" s="9">
        <v>-0.67300000000000004</v>
      </c>
      <c r="U17" s="9">
        <v>-2.4</v>
      </c>
      <c r="V17" s="9">
        <v>24</v>
      </c>
      <c r="W17" s="10">
        <v>13</v>
      </c>
      <c r="X17" s="36">
        <v>1</v>
      </c>
      <c r="Y17" s="36">
        <v>0</v>
      </c>
      <c r="Z17" s="36">
        <v>0</v>
      </c>
      <c r="AA17" s="36">
        <v>0</v>
      </c>
      <c r="AB17" s="49">
        <f t="shared" si="0"/>
        <v>1</v>
      </c>
      <c r="AC17" s="63">
        <f>I17/H17</f>
        <v>1.3333333333333333</v>
      </c>
      <c r="AD17" s="64">
        <f t="shared" si="9"/>
        <v>0.21621621621621623</v>
      </c>
      <c r="AE17" s="64">
        <f t="shared" si="10"/>
        <v>0.16216216216216217</v>
      </c>
    </row>
    <row r="18" spans="1:36" s="14" customFormat="1" ht="15.75" thickBot="1" x14ac:dyDescent="0.3">
      <c r="A18" s="14" t="s">
        <v>134</v>
      </c>
      <c r="B18" s="14" t="s">
        <v>188</v>
      </c>
      <c r="D18" s="22">
        <f t="shared" ref="D18:J18" si="11">SUM(D12:D17)</f>
        <v>201</v>
      </c>
      <c r="E18" s="22">
        <f t="shared" si="11"/>
        <v>24</v>
      </c>
      <c r="F18" s="22">
        <f t="shared" si="11"/>
        <v>50</v>
      </c>
      <c r="G18" s="22">
        <f t="shared" si="11"/>
        <v>24</v>
      </c>
      <c r="H18" s="22">
        <f t="shared" si="11"/>
        <v>14</v>
      </c>
      <c r="I18" s="22">
        <f t="shared" si="11"/>
        <v>42</v>
      </c>
      <c r="J18" s="22">
        <f t="shared" si="11"/>
        <v>220</v>
      </c>
      <c r="K18" s="62">
        <f>F18/D18</f>
        <v>0.24875621890547264</v>
      </c>
      <c r="O18" s="22">
        <f>SUM(O12:O17)</f>
        <v>835</v>
      </c>
      <c r="P18" s="22">
        <f>SUM(P12:P17)</f>
        <v>534</v>
      </c>
      <c r="V18" s="22">
        <f t="shared" ref="V18:AA18" si="12">SUM(V12:V17)</f>
        <v>153</v>
      </c>
      <c r="W18" s="22">
        <f t="shared" si="12"/>
        <v>68</v>
      </c>
      <c r="X18" s="22">
        <f t="shared" si="12"/>
        <v>10</v>
      </c>
      <c r="Y18" s="22">
        <f t="shared" si="12"/>
        <v>1</v>
      </c>
      <c r="Z18" s="22">
        <f t="shared" si="12"/>
        <v>7</v>
      </c>
      <c r="AA18" s="22">
        <f t="shared" si="12"/>
        <v>1</v>
      </c>
      <c r="AB18" s="22">
        <f t="shared" ref="AB18" si="13">SUM(AB12:AB16)</f>
        <v>17</v>
      </c>
      <c r="AC18" s="46">
        <f>I18/H18</f>
        <v>3</v>
      </c>
      <c r="AD18" s="42">
        <f t="shared" si="9"/>
        <v>0.19090909090909092</v>
      </c>
      <c r="AE18" s="42">
        <f t="shared" si="10"/>
        <v>6.363636363636363E-2</v>
      </c>
      <c r="AF18" s="56">
        <f>(AD12+AD13+AD16)/3</f>
        <v>0.15305690305690306</v>
      </c>
      <c r="AG18" s="56">
        <f>(AD14+AD15+AD17)/3</f>
        <v>0.23291863291863293</v>
      </c>
      <c r="AH18" s="42">
        <f>(AE12+AE13+AE16)/3</f>
        <v>5.3630553630553635E-2</v>
      </c>
      <c r="AI18" s="42">
        <f>(AE14+AE15+AE17)/3</f>
        <v>7.2572572572572575E-2</v>
      </c>
      <c r="AJ18" s="57">
        <f>(AC12+AC13+AC16)/3</f>
        <v>2.8333333333333335</v>
      </c>
    </row>
    <row r="19" spans="1:36" s="14" customFormat="1" ht="15.75" thickBot="1" x14ac:dyDescent="0.3">
      <c r="B19" s="14" t="s">
        <v>138</v>
      </c>
      <c r="D19" s="22">
        <f>(D18/6)</f>
        <v>33.5</v>
      </c>
      <c r="E19" s="22">
        <f t="shared" ref="E19:J19" si="14">(E18/6)</f>
        <v>4</v>
      </c>
      <c r="F19" s="61">
        <f t="shared" si="14"/>
        <v>8.3333333333333339</v>
      </c>
      <c r="G19" s="22">
        <f t="shared" si="14"/>
        <v>4</v>
      </c>
      <c r="H19" s="61">
        <f t="shared" si="14"/>
        <v>2.3333333333333335</v>
      </c>
      <c r="I19" s="22">
        <f t="shared" si="14"/>
        <v>7</v>
      </c>
      <c r="J19" s="61">
        <f t="shared" si="14"/>
        <v>36.666666666666664</v>
      </c>
      <c r="K19" s="62">
        <f>F19/D19</f>
        <v>0.24875621890547264</v>
      </c>
      <c r="O19" s="22">
        <f t="shared" ref="O19:P19" si="15">(O18/6)</f>
        <v>139.16666666666666</v>
      </c>
      <c r="P19" s="22">
        <f t="shared" si="15"/>
        <v>89</v>
      </c>
      <c r="V19" s="22">
        <f>(V18/5)</f>
        <v>30.6</v>
      </c>
      <c r="W19" s="22">
        <f>(W18/5)</f>
        <v>13.6</v>
      </c>
      <c r="X19" s="22">
        <f t="shared" ref="X19:AB19" si="16">(X18/6)</f>
        <v>1.6666666666666667</v>
      </c>
      <c r="Y19" s="22">
        <f t="shared" si="16"/>
        <v>0.16666666666666666</v>
      </c>
      <c r="Z19" s="22">
        <f t="shared" si="16"/>
        <v>1.1666666666666667</v>
      </c>
      <c r="AA19" s="22">
        <f t="shared" si="16"/>
        <v>0.16666666666666666</v>
      </c>
      <c r="AB19" s="46">
        <f t="shared" si="16"/>
        <v>2.8333333333333335</v>
      </c>
    </row>
    <row r="20" spans="1:36" s="14" customFormat="1" ht="15.75" thickBot="1" x14ac:dyDescent="0.3">
      <c r="B20" s="14" t="s">
        <v>189</v>
      </c>
      <c r="C20" s="14" t="s">
        <v>238</v>
      </c>
      <c r="D20" s="22">
        <f>SUM(D10+D18)</f>
        <v>461</v>
      </c>
      <c r="E20" s="22">
        <f t="shared" ref="E20:J20" si="17">SUM(E10+E18)</f>
        <v>67</v>
      </c>
      <c r="F20" s="22">
        <f t="shared" si="17"/>
        <v>129</v>
      </c>
      <c r="G20" s="22">
        <f t="shared" si="17"/>
        <v>63</v>
      </c>
      <c r="H20" s="22">
        <f t="shared" si="17"/>
        <v>38</v>
      </c>
      <c r="I20" s="22">
        <f t="shared" si="17"/>
        <v>85</v>
      </c>
      <c r="J20" s="22">
        <f t="shared" si="17"/>
        <v>507</v>
      </c>
      <c r="K20" s="62">
        <f>F20/D20</f>
        <v>0.27982646420824298</v>
      </c>
      <c r="O20" s="22">
        <f t="shared" ref="O20:P20" si="18">SUM(O10+O18)</f>
        <v>1915</v>
      </c>
      <c r="P20" s="22">
        <f t="shared" si="18"/>
        <v>1211</v>
      </c>
      <c r="V20" s="22">
        <f t="shared" ref="V20:AB20" si="19">SUM(V10+V18)</f>
        <v>351</v>
      </c>
      <c r="W20" s="22">
        <f t="shared" si="19"/>
        <v>135</v>
      </c>
      <c r="X20" s="22">
        <f t="shared" si="19"/>
        <v>29</v>
      </c>
      <c r="Y20" s="22">
        <f t="shared" si="19"/>
        <v>5</v>
      </c>
      <c r="Z20" s="22">
        <f t="shared" si="19"/>
        <v>10</v>
      </c>
      <c r="AA20" s="22">
        <f t="shared" si="19"/>
        <v>10</v>
      </c>
      <c r="AB20" s="22">
        <f t="shared" si="19"/>
        <v>43</v>
      </c>
      <c r="AC20" s="46">
        <f>I20/H20</f>
        <v>2.236842105263158</v>
      </c>
      <c r="AD20" s="42">
        <f>I20/J20</f>
        <v>0.16765285996055226</v>
      </c>
      <c r="AE20" s="42">
        <f>H20/J20</f>
        <v>7.4950690335305714E-2</v>
      </c>
      <c r="AF20" s="42">
        <f>SUM(AF10+AF18)/2</f>
        <v>0.15494876227041435</v>
      </c>
      <c r="AG20" s="42">
        <f t="shared" ref="AG20:AJ20" si="20">SUM(AG10+AG18)/2</f>
        <v>0.19127583100923998</v>
      </c>
      <c r="AH20" s="42">
        <f t="shared" si="20"/>
        <v>6.8298159458985486E-2</v>
      </c>
      <c r="AI20" s="42">
        <f t="shared" si="20"/>
        <v>7.932587101617164E-2</v>
      </c>
      <c r="AJ20" s="57">
        <f t="shared" si="20"/>
        <v>2.3645833333333335</v>
      </c>
    </row>
    <row r="21" spans="1:36" s="14" customFormat="1" ht="15.75" thickBot="1" x14ac:dyDescent="0.3">
      <c r="B21" s="14" t="s">
        <v>190</v>
      </c>
      <c r="D21" s="61">
        <f>D20/13</f>
        <v>35.46153846153846</v>
      </c>
      <c r="E21" s="61">
        <f t="shared" ref="E21:J21" si="21">E20/13</f>
        <v>5.1538461538461542</v>
      </c>
      <c r="F21" s="61">
        <f t="shared" si="21"/>
        <v>9.9230769230769234</v>
      </c>
      <c r="G21" s="61">
        <f t="shared" si="21"/>
        <v>4.8461538461538458</v>
      </c>
      <c r="H21" s="61">
        <f t="shared" si="21"/>
        <v>2.9230769230769229</v>
      </c>
      <c r="I21" s="61">
        <f>I20/13</f>
        <v>6.5384615384615383</v>
      </c>
      <c r="J21" s="61">
        <f t="shared" si="21"/>
        <v>39</v>
      </c>
      <c r="K21" s="62">
        <f>F21/D21</f>
        <v>0.27982646420824298</v>
      </c>
      <c r="O21" s="61">
        <f t="shared" ref="O21:P21" si="22">O20/13</f>
        <v>147.30769230769232</v>
      </c>
      <c r="P21" s="61">
        <f t="shared" si="22"/>
        <v>93.15384615384616</v>
      </c>
      <c r="V21" s="61">
        <f t="shared" ref="V21:X21" si="23">V20/13</f>
        <v>27</v>
      </c>
      <c r="W21" s="61">
        <f t="shared" si="23"/>
        <v>10.384615384615385</v>
      </c>
      <c r="X21" s="61">
        <f t="shared" si="23"/>
        <v>2.2307692307692308</v>
      </c>
      <c r="Y21" s="61">
        <f t="shared" ref="Y21" si="24">Y20/13</f>
        <v>0.38461538461538464</v>
      </c>
      <c r="Z21" s="61">
        <f t="shared" ref="Z21" si="25">Z20/13</f>
        <v>0.76923076923076927</v>
      </c>
      <c r="AA21" s="61">
        <f t="shared" ref="AA21" si="26">AA20/13</f>
        <v>0.76923076923076927</v>
      </c>
      <c r="AB21" s="61">
        <f t="shared" ref="AB21" si="27">AB20/13</f>
        <v>3.3076923076923075</v>
      </c>
    </row>
    <row r="22" spans="1:36" ht="15.75" thickBot="1" x14ac:dyDescent="0.3">
      <c r="A22">
        <v>14</v>
      </c>
      <c r="B22" s="65" t="s">
        <v>203</v>
      </c>
      <c r="C22" s="65" t="s">
        <v>232</v>
      </c>
      <c r="D22" s="8">
        <v>32</v>
      </c>
      <c r="E22" s="9">
        <v>6</v>
      </c>
      <c r="F22" s="9">
        <v>8</v>
      </c>
      <c r="G22" s="9">
        <v>6</v>
      </c>
      <c r="H22" s="9">
        <v>4</v>
      </c>
      <c r="I22" s="9">
        <v>6</v>
      </c>
      <c r="J22" s="9">
        <v>38</v>
      </c>
      <c r="K22" s="9">
        <v>0.25</v>
      </c>
      <c r="L22" s="9">
        <v>0.316</v>
      </c>
      <c r="M22" s="9">
        <v>0.53100000000000003</v>
      </c>
      <c r="N22" s="9">
        <v>0.84699999999999998</v>
      </c>
      <c r="O22" s="9">
        <v>139</v>
      </c>
      <c r="P22" s="9">
        <v>85</v>
      </c>
      <c r="Q22" s="9">
        <v>0.32100000000000001</v>
      </c>
      <c r="R22" s="9">
        <v>0.89</v>
      </c>
      <c r="S22" s="9">
        <v>0.77400000000000002</v>
      </c>
      <c r="T22" s="9">
        <v>-0.45200000000000001</v>
      </c>
      <c r="U22" s="9">
        <v>2</v>
      </c>
      <c r="V22" s="9">
        <v>27</v>
      </c>
      <c r="W22" s="10">
        <v>12</v>
      </c>
      <c r="X22" s="35">
        <v>3</v>
      </c>
      <c r="Y22" s="36">
        <v>1</v>
      </c>
      <c r="Z22" s="36">
        <v>1</v>
      </c>
      <c r="AA22" s="36">
        <v>2</v>
      </c>
      <c r="AB22" s="49">
        <f t="shared" ref="AB22:AB28" si="28">X22+Y22+Z22</f>
        <v>5</v>
      </c>
      <c r="AC22" s="63">
        <f t="shared" ref="AC22:AC29" si="29">I22/H22</f>
        <v>1.5</v>
      </c>
      <c r="AD22" s="64">
        <f t="shared" ref="AD22:AD23" si="30">I22/J22</f>
        <v>0.15789473684210525</v>
      </c>
      <c r="AE22" s="64">
        <f t="shared" ref="AE22:AE23" si="31">H22/J22</f>
        <v>0.10526315789473684</v>
      </c>
    </row>
    <row r="23" spans="1:36" ht="15.75" thickBot="1" x14ac:dyDescent="0.3">
      <c r="A23">
        <f t="shared" ref="A23:A28" si="32">A22+1</f>
        <v>15</v>
      </c>
      <c r="B23" s="67" t="s">
        <v>204</v>
      </c>
      <c r="C23" s="67" t="s">
        <v>212</v>
      </c>
      <c r="D23" s="8">
        <v>32</v>
      </c>
      <c r="E23" s="9">
        <v>1</v>
      </c>
      <c r="F23" s="9">
        <v>5</v>
      </c>
      <c r="G23" s="9">
        <v>1</v>
      </c>
      <c r="H23" s="9">
        <v>4</v>
      </c>
      <c r="I23" s="9">
        <v>10</v>
      </c>
      <c r="J23" s="9">
        <v>36</v>
      </c>
      <c r="K23" s="9">
        <v>0.156</v>
      </c>
      <c r="L23" s="9">
        <v>0.25</v>
      </c>
      <c r="M23" s="9">
        <v>0.25</v>
      </c>
      <c r="N23" s="9">
        <v>0.5</v>
      </c>
      <c r="O23" s="9">
        <v>146</v>
      </c>
      <c r="P23" s="9">
        <v>94</v>
      </c>
      <c r="Q23" s="9">
        <v>-0.19900000000000001</v>
      </c>
      <c r="R23" s="9">
        <v>0.51</v>
      </c>
      <c r="S23" s="9">
        <v>0.16400000000000001</v>
      </c>
      <c r="T23" s="9">
        <v>-0.36299999999999999</v>
      </c>
      <c r="U23" s="9">
        <v>-3</v>
      </c>
      <c r="V23" s="9">
        <v>24</v>
      </c>
      <c r="W23" s="10">
        <v>9</v>
      </c>
      <c r="X23" s="35">
        <v>0</v>
      </c>
      <c r="Y23" s="36">
        <v>0</v>
      </c>
      <c r="Z23" s="36">
        <v>1</v>
      </c>
      <c r="AA23" s="36">
        <v>3</v>
      </c>
      <c r="AB23" s="49">
        <f t="shared" si="28"/>
        <v>1</v>
      </c>
      <c r="AC23" s="63">
        <f t="shared" si="29"/>
        <v>2.5</v>
      </c>
      <c r="AD23" s="64">
        <f t="shared" si="30"/>
        <v>0.27777777777777779</v>
      </c>
      <c r="AE23" s="64">
        <f t="shared" si="31"/>
        <v>0.1111111111111111</v>
      </c>
    </row>
    <row r="24" spans="1:36" ht="15.75" thickBot="1" x14ac:dyDescent="0.3">
      <c r="A24">
        <f t="shared" si="32"/>
        <v>16</v>
      </c>
      <c r="B24" s="65" t="s">
        <v>207</v>
      </c>
      <c r="C24" s="65" t="s">
        <v>233</v>
      </c>
      <c r="D24" s="8">
        <v>41</v>
      </c>
      <c r="E24" s="9">
        <v>9</v>
      </c>
      <c r="F24" s="9">
        <v>18</v>
      </c>
      <c r="G24" s="9">
        <v>8</v>
      </c>
      <c r="H24" s="9">
        <v>2</v>
      </c>
      <c r="I24" s="9">
        <v>5</v>
      </c>
      <c r="J24" s="9">
        <v>45</v>
      </c>
      <c r="K24" s="9">
        <v>0.439</v>
      </c>
      <c r="L24" s="9">
        <v>0.45500000000000002</v>
      </c>
      <c r="M24" s="9">
        <v>0.53700000000000003</v>
      </c>
      <c r="N24" s="9">
        <v>0.99099999999999999</v>
      </c>
      <c r="O24" s="9">
        <v>158</v>
      </c>
      <c r="P24" s="9">
        <v>105</v>
      </c>
      <c r="Q24" s="9">
        <v>0.26</v>
      </c>
      <c r="R24" s="9">
        <v>1.0900000000000001</v>
      </c>
      <c r="S24" s="9">
        <v>1.026</v>
      </c>
      <c r="T24" s="9">
        <v>-0.76700000000000002</v>
      </c>
      <c r="U24" s="9">
        <v>5</v>
      </c>
      <c r="V24" s="9">
        <v>27</v>
      </c>
      <c r="W24" s="10">
        <v>5</v>
      </c>
      <c r="X24" s="35">
        <v>1</v>
      </c>
      <c r="Y24" s="36">
        <v>0</v>
      </c>
      <c r="Z24" s="36">
        <v>1</v>
      </c>
      <c r="AA24" s="36">
        <v>0</v>
      </c>
      <c r="AB24" s="49">
        <f t="shared" si="28"/>
        <v>2</v>
      </c>
      <c r="AC24" s="63">
        <f t="shared" si="29"/>
        <v>2.5</v>
      </c>
      <c r="AD24" s="64">
        <f t="shared" ref="AD24" si="33">I24/J24</f>
        <v>0.1111111111111111</v>
      </c>
      <c r="AE24" s="64">
        <f t="shared" ref="AE24" si="34">H24/J24</f>
        <v>4.4444444444444446E-2</v>
      </c>
    </row>
    <row r="25" spans="1:36" ht="15.75" thickBot="1" x14ac:dyDescent="0.3">
      <c r="A25">
        <f t="shared" si="32"/>
        <v>17</v>
      </c>
      <c r="B25" s="21" t="s">
        <v>246</v>
      </c>
      <c r="C25" s="21" t="s">
        <v>247</v>
      </c>
      <c r="D25" s="8">
        <v>35</v>
      </c>
      <c r="E25" s="9">
        <v>0</v>
      </c>
      <c r="F25" s="9">
        <v>8</v>
      </c>
      <c r="G25" s="9">
        <v>0</v>
      </c>
      <c r="H25" s="9">
        <v>2</v>
      </c>
      <c r="I25" s="9">
        <v>8</v>
      </c>
      <c r="J25" s="9">
        <v>37</v>
      </c>
      <c r="K25" s="9">
        <v>0.22900000000000001</v>
      </c>
      <c r="L25" s="9">
        <v>0.27</v>
      </c>
      <c r="M25" s="9">
        <v>0.25700000000000001</v>
      </c>
      <c r="N25" s="9">
        <v>0.52700000000000002</v>
      </c>
      <c r="O25" s="9">
        <v>145</v>
      </c>
      <c r="P25" s="9">
        <v>95</v>
      </c>
      <c r="Q25" s="9">
        <v>-0.51200000000000001</v>
      </c>
      <c r="R25" s="9">
        <v>1.26</v>
      </c>
      <c r="S25" s="9">
        <v>0.43</v>
      </c>
      <c r="T25" s="9">
        <v>-0.94199999999999995</v>
      </c>
      <c r="U25" s="9">
        <v>-4</v>
      </c>
      <c r="V25" s="9">
        <v>24</v>
      </c>
      <c r="W25" s="10">
        <v>5</v>
      </c>
      <c r="X25" s="36">
        <v>1</v>
      </c>
      <c r="Y25" s="36">
        <v>0</v>
      </c>
      <c r="Z25" s="36">
        <v>0</v>
      </c>
      <c r="AA25" s="36">
        <v>1</v>
      </c>
      <c r="AB25" s="49">
        <f t="shared" si="28"/>
        <v>1</v>
      </c>
      <c r="AC25" s="63">
        <f t="shared" si="29"/>
        <v>4</v>
      </c>
      <c r="AD25" s="64">
        <f t="shared" ref="AD25" si="35">I25/J25</f>
        <v>0.21621621621621623</v>
      </c>
      <c r="AE25" s="64">
        <f t="shared" ref="AE25" si="36">H25/J25</f>
        <v>5.4054054054054057E-2</v>
      </c>
    </row>
    <row r="26" spans="1:36" ht="15.75" thickBot="1" x14ac:dyDescent="0.3">
      <c r="A26">
        <f t="shared" si="32"/>
        <v>18</v>
      </c>
      <c r="B26" s="21" t="s">
        <v>249</v>
      </c>
      <c r="C26" s="21" t="s">
        <v>248</v>
      </c>
      <c r="D26" s="8">
        <v>38</v>
      </c>
      <c r="E26" s="9">
        <v>4</v>
      </c>
      <c r="F26" s="9">
        <v>8</v>
      </c>
      <c r="G26" s="9">
        <v>4</v>
      </c>
      <c r="H26" s="9">
        <v>3</v>
      </c>
      <c r="I26" s="9">
        <v>5</v>
      </c>
      <c r="J26" s="9">
        <v>42</v>
      </c>
      <c r="K26" s="9">
        <v>0.21099999999999999</v>
      </c>
      <c r="L26" s="9">
        <v>0.26800000000000002</v>
      </c>
      <c r="M26" s="9">
        <v>0.316</v>
      </c>
      <c r="N26" s="9">
        <v>0.58399999999999996</v>
      </c>
      <c r="O26" s="9">
        <v>161</v>
      </c>
      <c r="P26" s="9">
        <v>100</v>
      </c>
      <c r="Q26" s="9">
        <v>-0.27700000000000002</v>
      </c>
      <c r="R26" s="9">
        <v>1.78</v>
      </c>
      <c r="S26" s="9">
        <v>1.075</v>
      </c>
      <c r="T26" s="9">
        <v>-1.353</v>
      </c>
      <c r="U26" s="9">
        <v>-1.1000000000000001</v>
      </c>
      <c r="V26" s="9">
        <v>33</v>
      </c>
      <c r="W26" s="10">
        <v>15</v>
      </c>
      <c r="X26" s="36">
        <v>1</v>
      </c>
      <c r="Y26" s="36">
        <v>0</v>
      </c>
      <c r="Z26" s="36">
        <v>1</v>
      </c>
      <c r="AA26" s="36">
        <v>0</v>
      </c>
      <c r="AB26" s="49">
        <f t="shared" si="28"/>
        <v>2</v>
      </c>
      <c r="AC26" s="63">
        <f t="shared" si="29"/>
        <v>1.6666666666666667</v>
      </c>
      <c r="AD26" s="64">
        <f t="shared" ref="AD26" si="37">I26/J26</f>
        <v>0.11904761904761904</v>
      </c>
      <c r="AE26" s="64">
        <f t="shared" ref="AE26" si="38">H26/J26</f>
        <v>7.1428571428571425E-2</v>
      </c>
    </row>
    <row r="27" spans="1:36" ht="15.75" thickBot="1" x14ac:dyDescent="0.3">
      <c r="A27">
        <f t="shared" si="32"/>
        <v>19</v>
      </c>
      <c r="B27" s="21" t="s">
        <v>252</v>
      </c>
      <c r="C27" s="21" t="s">
        <v>431</v>
      </c>
      <c r="D27" s="8">
        <v>33</v>
      </c>
      <c r="E27" s="9">
        <v>3</v>
      </c>
      <c r="F27" s="9">
        <v>6</v>
      </c>
      <c r="G27" s="9">
        <v>3</v>
      </c>
      <c r="H27" s="9">
        <v>4</v>
      </c>
      <c r="I27" s="9">
        <v>9</v>
      </c>
      <c r="J27" s="9">
        <v>37</v>
      </c>
      <c r="K27" s="9">
        <v>0.182</v>
      </c>
      <c r="L27" s="9">
        <v>0.27</v>
      </c>
      <c r="M27" s="9">
        <v>0.24199999999999999</v>
      </c>
      <c r="N27" s="9">
        <v>0.51300000000000001</v>
      </c>
      <c r="O27" s="9">
        <v>152</v>
      </c>
      <c r="P27" s="9">
        <v>93</v>
      </c>
      <c r="Q27" s="9">
        <v>-0.187</v>
      </c>
      <c r="R27" s="9">
        <v>0.35</v>
      </c>
      <c r="S27" s="9">
        <v>8.5000000000000006E-2</v>
      </c>
      <c r="T27" s="9">
        <v>-0.27100000000000002</v>
      </c>
      <c r="U27" s="9">
        <v>-1.1000000000000001</v>
      </c>
      <c r="V27" s="9">
        <v>27</v>
      </c>
      <c r="W27" s="10">
        <v>8</v>
      </c>
      <c r="X27" s="36">
        <v>0</v>
      </c>
      <c r="Y27" s="36">
        <v>1</v>
      </c>
      <c r="Z27" s="36">
        <v>0</v>
      </c>
      <c r="AA27" s="36">
        <v>2</v>
      </c>
      <c r="AB27" s="49">
        <f t="shared" si="28"/>
        <v>1</v>
      </c>
      <c r="AC27" s="63">
        <f t="shared" si="29"/>
        <v>2.25</v>
      </c>
      <c r="AD27" s="64">
        <f t="shared" ref="AD27" si="39">I27/J27</f>
        <v>0.24324324324324326</v>
      </c>
      <c r="AE27" s="64">
        <f t="shared" ref="AE27" si="40">H27/J27</f>
        <v>0.10810810810810811</v>
      </c>
    </row>
    <row r="28" spans="1:36" ht="15.75" thickBot="1" x14ac:dyDescent="0.3">
      <c r="A28">
        <f t="shared" si="32"/>
        <v>20</v>
      </c>
      <c r="B28" s="21" t="s">
        <v>430</v>
      </c>
      <c r="C28" s="21" t="s">
        <v>432</v>
      </c>
      <c r="D28" s="8">
        <v>32</v>
      </c>
      <c r="E28" s="9">
        <v>6</v>
      </c>
      <c r="F28" s="9">
        <v>7</v>
      </c>
      <c r="G28" s="9">
        <v>6</v>
      </c>
      <c r="H28" s="9">
        <v>3</v>
      </c>
      <c r="I28" s="9">
        <v>6</v>
      </c>
      <c r="J28" s="9">
        <v>37</v>
      </c>
      <c r="K28" s="9">
        <v>0.219</v>
      </c>
      <c r="L28" s="9">
        <v>0.27800000000000002</v>
      </c>
      <c r="M28" s="9">
        <v>0.34399999999999997</v>
      </c>
      <c r="N28" s="9">
        <v>0.622</v>
      </c>
      <c r="O28" s="9">
        <v>139</v>
      </c>
      <c r="P28" s="9">
        <v>90</v>
      </c>
      <c r="Q28" s="9">
        <v>0.20300000000000001</v>
      </c>
      <c r="R28" s="9">
        <v>1.24</v>
      </c>
      <c r="S28" s="9">
        <v>0.95</v>
      </c>
      <c r="T28" s="9">
        <v>-0.747</v>
      </c>
      <c r="U28" s="9">
        <v>1.9</v>
      </c>
      <c r="V28" s="9">
        <v>27</v>
      </c>
      <c r="W28" s="10">
        <v>8</v>
      </c>
      <c r="X28" s="36">
        <v>2</v>
      </c>
      <c r="Y28" s="36">
        <v>1</v>
      </c>
      <c r="Z28" s="36">
        <v>0</v>
      </c>
      <c r="AA28" s="36">
        <v>1</v>
      </c>
      <c r="AB28" s="49">
        <f t="shared" si="28"/>
        <v>3</v>
      </c>
      <c r="AC28" s="63">
        <f t="shared" si="29"/>
        <v>2</v>
      </c>
      <c r="AD28" s="64">
        <f t="shared" ref="AD28:AD29" si="41">I28/J28</f>
        <v>0.16216216216216217</v>
      </c>
      <c r="AE28" s="64">
        <f t="shared" ref="AE28:AE29" si="42">H28/J28</f>
        <v>8.1081081081081086E-2</v>
      </c>
    </row>
    <row r="29" spans="1:36" s="15" customFormat="1" ht="15.75" thickBot="1" x14ac:dyDescent="0.3">
      <c r="A29" s="15" t="s">
        <v>137</v>
      </c>
      <c r="B29" s="15" t="s">
        <v>433</v>
      </c>
      <c r="D29" s="19">
        <f t="shared" ref="D29:J29" si="43">SUM(D22:D28)</f>
        <v>243</v>
      </c>
      <c r="E29" s="19">
        <f t="shared" si="43"/>
        <v>29</v>
      </c>
      <c r="F29" s="19">
        <f t="shared" si="43"/>
        <v>60</v>
      </c>
      <c r="G29" s="19">
        <f t="shared" si="43"/>
        <v>28</v>
      </c>
      <c r="H29" s="19">
        <f t="shared" si="43"/>
        <v>22</v>
      </c>
      <c r="I29" s="19">
        <f t="shared" si="43"/>
        <v>49</v>
      </c>
      <c r="J29" s="19">
        <f t="shared" si="43"/>
        <v>272</v>
      </c>
      <c r="K29" s="52">
        <f>F29/D29</f>
        <v>0.24691358024691357</v>
      </c>
      <c r="O29" s="19">
        <f>SUM(O22:O28)</f>
        <v>1040</v>
      </c>
      <c r="P29" s="19">
        <f>SUM(P22:P28)</f>
        <v>662</v>
      </c>
      <c r="V29" s="19">
        <f t="shared" ref="V29:AB29" si="44">SUM(V22:V28)</f>
        <v>189</v>
      </c>
      <c r="W29" s="19">
        <f t="shared" si="44"/>
        <v>62</v>
      </c>
      <c r="X29" s="19">
        <f t="shared" si="44"/>
        <v>8</v>
      </c>
      <c r="Y29" s="19">
        <f t="shared" si="44"/>
        <v>3</v>
      </c>
      <c r="Z29" s="19">
        <f t="shared" si="44"/>
        <v>4</v>
      </c>
      <c r="AA29" s="19">
        <f t="shared" si="44"/>
        <v>9</v>
      </c>
      <c r="AB29" s="19">
        <f t="shared" si="44"/>
        <v>15</v>
      </c>
      <c r="AC29" s="47">
        <f t="shared" si="29"/>
        <v>2.2272727272727271</v>
      </c>
      <c r="AD29" s="41">
        <f t="shared" si="41"/>
        <v>0.18014705882352941</v>
      </c>
      <c r="AE29" s="41">
        <f t="shared" si="42"/>
        <v>8.0882352941176475E-2</v>
      </c>
      <c r="AF29" s="58">
        <f>(AD22+AD24)/2</f>
        <v>0.13450292397660818</v>
      </c>
      <c r="AG29" s="58">
        <f>(AD23+AD25+AD26+AD27+AD28)/5</f>
        <v>0.20368940368940375</v>
      </c>
      <c r="AH29" s="41">
        <f>(AE22+AE24)/2</f>
        <v>7.4853801169590645E-2</v>
      </c>
      <c r="AI29" s="41">
        <f>(AE23+AE25+AE26+AE27+AE28)/5</f>
        <v>8.5156585156585168E-2</v>
      </c>
      <c r="AJ29" s="59">
        <f>(AC22+AC24)/2</f>
        <v>2</v>
      </c>
    </row>
    <row r="30" spans="1:36" s="15" customFormat="1" ht="15.75" thickBot="1" x14ac:dyDescent="0.3">
      <c r="B30" s="15" t="s">
        <v>138</v>
      </c>
      <c r="D30" s="60">
        <f t="shared" ref="D30:J30" si="45">(D29/7)</f>
        <v>34.714285714285715</v>
      </c>
      <c r="E30" s="60">
        <f t="shared" si="45"/>
        <v>4.1428571428571432</v>
      </c>
      <c r="F30" s="60">
        <f t="shared" si="45"/>
        <v>8.5714285714285712</v>
      </c>
      <c r="G30" s="60">
        <f t="shared" si="45"/>
        <v>4</v>
      </c>
      <c r="H30" s="60">
        <f t="shared" si="45"/>
        <v>3.1428571428571428</v>
      </c>
      <c r="I30" s="60">
        <f t="shared" si="45"/>
        <v>7</v>
      </c>
      <c r="J30" s="60">
        <f t="shared" si="45"/>
        <v>38.857142857142854</v>
      </c>
      <c r="K30" s="52">
        <f>F30/D30</f>
        <v>0.24691358024691357</v>
      </c>
      <c r="O30" s="19">
        <f>(O29/7)</f>
        <v>148.57142857142858</v>
      </c>
      <c r="P30" s="19">
        <f>(P29/7)</f>
        <v>94.571428571428569</v>
      </c>
      <c r="V30" s="19">
        <f t="shared" ref="V30:AB30" si="46">(V29/7)</f>
        <v>27</v>
      </c>
      <c r="W30" s="19">
        <f t="shared" si="46"/>
        <v>8.8571428571428577</v>
      </c>
      <c r="X30" s="19">
        <f t="shared" si="46"/>
        <v>1.1428571428571428</v>
      </c>
      <c r="Y30" s="19">
        <f t="shared" si="46"/>
        <v>0.42857142857142855</v>
      </c>
      <c r="Z30" s="19">
        <f t="shared" si="46"/>
        <v>0.5714285714285714</v>
      </c>
      <c r="AA30" s="19">
        <f t="shared" si="46"/>
        <v>1.2857142857142858</v>
      </c>
      <c r="AB30" s="19">
        <f t="shared" si="46"/>
        <v>2.1428571428571428</v>
      </c>
    </row>
    <row r="31" spans="1:36" s="15" customFormat="1" ht="15.75" thickBot="1" x14ac:dyDescent="0.3">
      <c r="B31" s="15" t="s">
        <v>434</v>
      </c>
      <c r="C31" s="15" t="s">
        <v>432</v>
      </c>
      <c r="D31" s="19">
        <f t="shared" ref="D31:J31" si="47">SUM(D20+D29)</f>
        <v>704</v>
      </c>
      <c r="E31" s="19">
        <f t="shared" si="47"/>
        <v>96</v>
      </c>
      <c r="F31" s="19">
        <f t="shared" si="47"/>
        <v>189</v>
      </c>
      <c r="G31" s="19">
        <f t="shared" si="47"/>
        <v>91</v>
      </c>
      <c r="H31" s="19">
        <f t="shared" si="47"/>
        <v>60</v>
      </c>
      <c r="I31" s="19">
        <f t="shared" si="47"/>
        <v>134</v>
      </c>
      <c r="J31" s="19">
        <f t="shared" si="47"/>
        <v>779</v>
      </c>
      <c r="K31" s="52">
        <f>F31/D31</f>
        <v>0.26846590909090912</v>
      </c>
      <c r="O31" s="19">
        <f>SUM(O20+O29)</f>
        <v>2955</v>
      </c>
      <c r="P31" s="19">
        <f>SUM(P20+P29)</f>
        <v>1873</v>
      </c>
      <c r="V31" s="19">
        <f t="shared" ref="V31:AB31" si="48">SUM(V20+V29)</f>
        <v>540</v>
      </c>
      <c r="W31" s="19">
        <f t="shared" si="48"/>
        <v>197</v>
      </c>
      <c r="X31" s="19">
        <f t="shared" si="48"/>
        <v>37</v>
      </c>
      <c r="Y31" s="19">
        <f t="shared" si="48"/>
        <v>8</v>
      </c>
      <c r="Z31" s="19">
        <f t="shared" si="48"/>
        <v>14</v>
      </c>
      <c r="AA31" s="19">
        <f t="shared" si="48"/>
        <v>19</v>
      </c>
      <c r="AB31" s="19">
        <f t="shared" si="48"/>
        <v>58</v>
      </c>
      <c r="AC31" s="47">
        <f>I31/H31</f>
        <v>2.2333333333333334</v>
      </c>
      <c r="AD31" s="41">
        <f>I31/J31</f>
        <v>0.17201540436456997</v>
      </c>
      <c r="AE31" s="41">
        <f>H31/J31</f>
        <v>7.702182284980745E-2</v>
      </c>
      <c r="AF31" s="41">
        <f>SUM(AF20+AF29)/2</f>
        <v>0.14472584312351128</v>
      </c>
      <c r="AG31" s="41">
        <f>SUM(AG20+AG29)/2</f>
        <v>0.19748261734932188</v>
      </c>
      <c r="AH31" s="41">
        <f>SUM(AH20+AH29)/2</f>
        <v>7.1575980314288065E-2</v>
      </c>
      <c r="AI31" s="41">
        <f>SUM(AI20+AI29)/2</f>
        <v>8.2241228086378404E-2</v>
      </c>
      <c r="AJ31" s="59">
        <f>SUM(AJ20+AJ29)/2</f>
        <v>2.182291666666667</v>
      </c>
    </row>
    <row r="32" spans="1:36" s="15" customFormat="1" ht="15.75" thickBot="1" x14ac:dyDescent="0.3">
      <c r="B32" s="15" t="s">
        <v>190</v>
      </c>
      <c r="D32" s="60">
        <f t="shared" ref="D32:J32" si="49">D31/20</f>
        <v>35.200000000000003</v>
      </c>
      <c r="E32" s="60">
        <f t="shared" si="49"/>
        <v>4.8</v>
      </c>
      <c r="F32" s="60">
        <f t="shared" si="49"/>
        <v>9.4499999999999993</v>
      </c>
      <c r="G32" s="60">
        <f t="shared" si="49"/>
        <v>4.55</v>
      </c>
      <c r="H32" s="60">
        <f t="shared" si="49"/>
        <v>3</v>
      </c>
      <c r="I32" s="60">
        <f t="shared" si="49"/>
        <v>6.7</v>
      </c>
      <c r="J32" s="60">
        <f t="shared" si="49"/>
        <v>38.950000000000003</v>
      </c>
      <c r="K32" s="52">
        <f>F32/D32</f>
        <v>0.26846590909090906</v>
      </c>
      <c r="O32" s="60">
        <f>O31/20</f>
        <v>147.75</v>
      </c>
      <c r="P32" s="60">
        <f>P31/20</f>
        <v>93.65</v>
      </c>
      <c r="V32" s="60">
        <f t="shared" ref="V32:AB32" si="50">V31/20</f>
        <v>27</v>
      </c>
      <c r="W32" s="60">
        <f t="shared" si="50"/>
        <v>9.85</v>
      </c>
      <c r="X32" s="60">
        <f t="shared" si="50"/>
        <v>1.85</v>
      </c>
      <c r="Y32" s="60">
        <f t="shared" si="50"/>
        <v>0.4</v>
      </c>
      <c r="Z32" s="60">
        <f t="shared" si="50"/>
        <v>0.7</v>
      </c>
      <c r="AA32" s="60">
        <f t="shared" si="50"/>
        <v>0.95</v>
      </c>
      <c r="AB32" s="60">
        <f t="shared" si="50"/>
        <v>2.9</v>
      </c>
    </row>
    <row r="33" spans="1:39" ht="15.75" thickBot="1" x14ac:dyDescent="0.3">
      <c r="A33">
        <v>21</v>
      </c>
      <c r="B33" s="66" t="s">
        <v>440</v>
      </c>
      <c r="C33" t="s">
        <v>441</v>
      </c>
      <c r="D33" s="8">
        <v>31</v>
      </c>
      <c r="E33" s="9">
        <v>6</v>
      </c>
      <c r="F33" s="9">
        <v>7</v>
      </c>
      <c r="G33" s="9">
        <v>6</v>
      </c>
      <c r="H33" s="9">
        <v>1</v>
      </c>
      <c r="I33" s="9">
        <v>1</v>
      </c>
      <c r="J33" s="9">
        <v>33</v>
      </c>
      <c r="K33" s="9">
        <v>0.22600000000000001</v>
      </c>
      <c r="L33" s="9">
        <v>0.27300000000000002</v>
      </c>
      <c r="M33" s="9">
        <v>0.41899999999999998</v>
      </c>
      <c r="N33" s="9">
        <v>0.69199999999999995</v>
      </c>
      <c r="O33" s="9">
        <v>116</v>
      </c>
      <c r="P33" s="9">
        <v>76</v>
      </c>
      <c r="Q33" s="9">
        <v>0.39400000000000002</v>
      </c>
      <c r="R33" s="9">
        <v>0.53</v>
      </c>
      <c r="S33" s="9">
        <v>0.625</v>
      </c>
      <c r="T33" s="9">
        <v>-0.23</v>
      </c>
      <c r="U33" s="9">
        <v>2.2999999999999998</v>
      </c>
      <c r="V33" s="9">
        <v>27</v>
      </c>
      <c r="W33" s="10">
        <v>10</v>
      </c>
      <c r="X33" s="35">
        <v>2</v>
      </c>
      <c r="Y33" s="36">
        <v>0</v>
      </c>
      <c r="Z33" s="36">
        <v>0</v>
      </c>
      <c r="AA33" s="36">
        <v>0</v>
      </c>
      <c r="AB33" s="49">
        <f t="shared" ref="AB33:AB38" si="51">X33+Y33+Z33</f>
        <v>2</v>
      </c>
      <c r="AC33" s="63">
        <f t="shared" ref="AC33" si="52">I33/H33</f>
        <v>1</v>
      </c>
      <c r="AD33" s="64">
        <f t="shared" ref="AD33" si="53">I33/J33</f>
        <v>3.0303030303030304E-2</v>
      </c>
      <c r="AE33" s="64">
        <f t="shared" ref="AE33" si="54">H33/J33</f>
        <v>3.0303030303030304E-2</v>
      </c>
    </row>
    <row r="34" spans="1:39" ht="15.75" thickBot="1" x14ac:dyDescent="0.3">
      <c r="A34">
        <f>A33+1</f>
        <v>22</v>
      </c>
      <c r="B34" s="67" t="s">
        <v>622</v>
      </c>
      <c r="C34" s="21" t="s">
        <v>623</v>
      </c>
      <c r="D34" s="8">
        <v>35</v>
      </c>
      <c r="E34" s="9">
        <v>3</v>
      </c>
      <c r="F34" s="9">
        <v>8</v>
      </c>
      <c r="G34" s="9">
        <v>3</v>
      </c>
      <c r="H34" s="9">
        <v>1</v>
      </c>
      <c r="I34" s="9">
        <v>7</v>
      </c>
      <c r="J34" s="9">
        <v>36</v>
      </c>
      <c r="K34" s="9">
        <v>0.22900000000000001</v>
      </c>
      <c r="L34" s="9">
        <v>0.25</v>
      </c>
      <c r="M34" s="9">
        <v>0.34300000000000003</v>
      </c>
      <c r="N34" s="9">
        <v>0.59299999999999997</v>
      </c>
      <c r="O34" s="9">
        <v>131</v>
      </c>
      <c r="P34" s="9">
        <v>85</v>
      </c>
      <c r="Q34" s="9">
        <v>-3.9E-2</v>
      </c>
      <c r="R34" s="9">
        <v>1.3</v>
      </c>
      <c r="S34" s="9">
        <v>0.84199999999999997</v>
      </c>
      <c r="T34" s="9">
        <v>-0.88100000000000001</v>
      </c>
      <c r="U34" s="9">
        <v>-1.1000000000000001</v>
      </c>
      <c r="V34" s="9">
        <v>27</v>
      </c>
      <c r="W34" s="10">
        <v>9</v>
      </c>
      <c r="X34" s="35">
        <v>4</v>
      </c>
      <c r="Y34" s="36">
        <v>0</v>
      </c>
      <c r="Z34" s="36">
        <v>0</v>
      </c>
      <c r="AA34" s="36">
        <v>0</v>
      </c>
      <c r="AB34" s="49">
        <f t="shared" si="51"/>
        <v>4</v>
      </c>
      <c r="AC34" s="63">
        <f t="shared" ref="AC34" si="55">I34/H34</f>
        <v>7</v>
      </c>
      <c r="AD34" s="64">
        <f t="shared" ref="AD34" si="56">I34/J34</f>
        <v>0.19444444444444445</v>
      </c>
      <c r="AE34" s="64">
        <f t="shared" ref="AE34" si="57">H34/J34</f>
        <v>2.7777777777777776E-2</v>
      </c>
    </row>
    <row r="35" spans="1:39" s="75" customFormat="1" ht="15.75" thickBot="1" x14ac:dyDescent="0.3">
      <c r="A35" s="75">
        <f>A34+1</f>
        <v>23</v>
      </c>
      <c r="B35" s="93" t="s">
        <v>624</v>
      </c>
      <c r="C35" s="95" t="s">
        <v>625</v>
      </c>
      <c r="D35" s="96">
        <v>34</v>
      </c>
      <c r="E35" s="97">
        <v>5</v>
      </c>
      <c r="F35" s="97">
        <v>9</v>
      </c>
      <c r="G35" s="97">
        <v>5</v>
      </c>
      <c r="H35" s="97">
        <v>5</v>
      </c>
      <c r="I35" s="97">
        <v>5</v>
      </c>
      <c r="J35" s="97">
        <v>39</v>
      </c>
      <c r="K35" s="97">
        <v>0.26500000000000001</v>
      </c>
      <c r="L35" s="97">
        <v>0.35899999999999999</v>
      </c>
      <c r="M35" s="97">
        <v>0.35299999999999998</v>
      </c>
      <c r="N35" s="97">
        <v>0.71199999999999997</v>
      </c>
      <c r="O35" s="97">
        <v>161</v>
      </c>
      <c r="P35" s="97">
        <v>95</v>
      </c>
      <c r="Q35" s="97">
        <v>-0.29799999999999999</v>
      </c>
      <c r="R35" s="97">
        <v>1.79</v>
      </c>
      <c r="S35" s="97">
        <v>0.88200000000000001</v>
      </c>
      <c r="T35" s="97">
        <v>-1.18</v>
      </c>
      <c r="U35" s="97">
        <v>0.9</v>
      </c>
      <c r="V35" s="97">
        <v>27</v>
      </c>
      <c r="W35" s="98">
        <v>11</v>
      </c>
      <c r="X35" s="99">
        <v>0</v>
      </c>
      <c r="Y35" s="100">
        <v>0</v>
      </c>
      <c r="Z35" s="100">
        <v>1</v>
      </c>
      <c r="AA35" s="100">
        <v>1</v>
      </c>
      <c r="AB35" s="101">
        <f t="shared" si="51"/>
        <v>1</v>
      </c>
      <c r="AC35" s="102">
        <f t="shared" ref="AC35:AC36" si="58">I35/H35</f>
        <v>1</v>
      </c>
      <c r="AD35" s="103">
        <f t="shared" ref="AD35:AD36" si="59">I35/J35</f>
        <v>0.12820512820512819</v>
      </c>
      <c r="AE35" s="103">
        <f t="shared" ref="AE35:AE36" si="60">H35/J35</f>
        <v>0.12820512820512819</v>
      </c>
    </row>
    <row r="36" spans="1:39" ht="15.75" thickBot="1" x14ac:dyDescent="0.3">
      <c r="A36">
        <f>A35+1</f>
        <v>24</v>
      </c>
      <c r="B36" t="s">
        <v>699</v>
      </c>
      <c r="C36" t="s">
        <v>668</v>
      </c>
      <c r="D36" s="8">
        <v>34</v>
      </c>
      <c r="E36" s="9">
        <v>7</v>
      </c>
      <c r="F36" s="9">
        <v>8</v>
      </c>
      <c r="G36" s="9">
        <v>7</v>
      </c>
      <c r="H36" s="9">
        <v>4</v>
      </c>
      <c r="I36" s="9">
        <v>9</v>
      </c>
      <c r="J36" s="9">
        <v>38</v>
      </c>
      <c r="K36" s="9">
        <v>0.23499999999999999</v>
      </c>
      <c r="L36" s="9">
        <v>0.316</v>
      </c>
      <c r="M36" s="9">
        <v>0.35299999999999998</v>
      </c>
      <c r="N36" s="9">
        <v>0.66900000000000004</v>
      </c>
      <c r="O36" s="9">
        <v>171</v>
      </c>
      <c r="P36" s="9">
        <v>106</v>
      </c>
      <c r="Q36" s="9">
        <v>0.47499999999999998</v>
      </c>
      <c r="R36" s="9">
        <v>0.91</v>
      </c>
      <c r="S36" s="9">
        <v>0.98199999999999998</v>
      </c>
      <c r="T36" s="9">
        <v>-0.50800000000000001</v>
      </c>
      <c r="U36" s="9">
        <v>2.8</v>
      </c>
      <c r="V36" s="9">
        <v>27</v>
      </c>
      <c r="W36" s="10">
        <v>7</v>
      </c>
      <c r="X36" s="36">
        <v>1</v>
      </c>
      <c r="Y36" s="36">
        <v>0</v>
      </c>
      <c r="Z36" s="36">
        <v>1</v>
      </c>
      <c r="AA36" s="36">
        <v>0</v>
      </c>
      <c r="AB36" s="49">
        <f t="shared" si="51"/>
        <v>2</v>
      </c>
      <c r="AC36" s="63">
        <f t="shared" si="58"/>
        <v>2.25</v>
      </c>
      <c r="AD36" s="64">
        <f t="shared" si="59"/>
        <v>0.23684210526315788</v>
      </c>
      <c r="AE36" s="64">
        <f t="shared" si="60"/>
        <v>0.10526315789473684</v>
      </c>
    </row>
    <row r="37" spans="1:39" ht="15.75" thickBot="1" x14ac:dyDescent="0.3">
      <c r="A37">
        <f>A36+1</f>
        <v>25</v>
      </c>
      <c r="B37" t="s">
        <v>698</v>
      </c>
      <c r="C37" t="s">
        <v>696</v>
      </c>
      <c r="D37" s="8">
        <v>40</v>
      </c>
      <c r="E37" s="9">
        <v>7</v>
      </c>
      <c r="F37" s="9">
        <v>12</v>
      </c>
      <c r="G37" s="9">
        <v>6</v>
      </c>
      <c r="H37" s="9">
        <v>1</v>
      </c>
      <c r="I37" s="9">
        <v>5</v>
      </c>
      <c r="J37" s="9">
        <v>44</v>
      </c>
      <c r="K37" s="9">
        <v>0.3</v>
      </c>
      <c r="L37" s="9">
        <v>0.34100000000000003</v>
      </c>
      <c r="M37" s="9">
        <v>0.45</v>
      </c>
      <c r="N37" s="9">
        <v>0.79100000000000004</v>
      </c>
      <c r="O37" s="9">
        <v>169</v>
      </c>
      <c r="P37" s="9">
        <v>113</v>
      </c>
      <c r="Q37" s="9">
        <v>0.154</v>
      </c>
      <c r="R37" s="9">
        <v>1.88</v>
      </c>
      <c r="S37" s="9">
        <v>1.514</v>
      </c>
      <c r="T37" s="9">
        <v>-1.3620000000000001</v>
      </c>
      <c r="U37" s="9">
        <v>2.2999999999999998</v>
      </c>
      <c r="V37" s="9">
        <v>27</v>
      </c>
      <c r="W37" s="10">
        <v>7</v>
      </c>
      <c r="X37" s="36">
        <v>3</v>
      </c>
      <c r="Y37" s="36">
        <v>0</v>
      </c>
      <c r="Z37" s="36">
        <v>1</v>
      </c>
      <c r="AA37" s="36">
        <v>0</v>
      </c>
      <c r="AB37" s="49">
        <f t="shared" si="51"/>
        <v>4</v>
      </c>
      <c r="AC37" s="63">
        <f t="shared" ref="AC37:AC38" si="61">I37/H37</f>
        <v>5</v>
      </c>
      <c r="AD37" s="64">
        <f t="shared" ref="AD37:AD39" si="62">I37/J37</f>
        <v>0.11363636363636363</v>
      </c>
      <c r="AE37" s="64">
        <f t="shared" ref="AE37:AE39" si="63">H37/J37</f>
        <v>2.2727272727272728E-2</v>
      </c>
    </row>
    <row r="38" spans="1:39" ht="15.75" thickBot="1" x14ac:dyDescent="0.3">
      <c r="A38">
        <f>A37+1</f>
        <v>26</v>
      </c>
      <c r="B38" t="s">
        <v>700</v>
      </c>
      <c r="C38" t="s">
        <v>697</v>
      </c>
      <c r="D38" s="109">
        <v>36</v>
      </c>
      <c r="E38" s="110">
        <v>7</v>
      </c>
      <c r="F38" s="110">
        <v>10</v>
      </c>
      <c r="G38" s="110">
        <v>6</v>
      </c>
      <c r="H38" s="110">
        <v>6</v>
      </c>
      <c r="I38" s="110">
        <v>2</v>
      </c>
      <c r="J38" s="110">
        <v>42</v>
      </c>
      <c r="K38" s="110">
        <v>0.27800000000000002</v>
      </c>
      <c r="O38" s="110">
        <v>161</v>
      </c>
      <c r="P38" s="110">
        <v>96</v>
      </c>
      <c r="X38" s="36">
        <v>1</v>
      </c>
      <c r="Y38" s="36">
        <v>0</v>
      </c>
      <c r="Z38" s="36">
        <v>3</v>
      </c>
      <c r="AA38" s="36">
        <v>1</v>
      </c>
      <c r="AB38" s="49">
        <f t="shared" si="51"/>
        <v>4</v>
      </c>
      <c r="AC38" s="63">
        <f t="shared" si="61"/>
        <v>0.33333333333333331</v>
      </c>
      <c r="AD38" s="64">
        <f t="shared" si="62"/>
        <v>4.7619047619047616E-2</v>
      </c>
      <c r="AE38" s="64">
        <f t="shared" si="63"/>
        <v>0.14285714285714285</v>
      </c>
    </row>
    <row r="39" spans="1:39" s="14" customFormat="1" ht="15.75" thickBot="1" x14ac:dyDescent="0.3">
      <c r="A39" s="14" t="s">
        <v>137</v>
      </c>
      <c r="B39" s="14" t="s">
        <v>188</v>
      </c>
      <c r="C39" s="14" t="s">
        <v>697</v>
      </c>
      <c r="D39" s="22">
        <f>SUM(D33:D38)</f>
        <v>210</v>
      </c>
      <c r="E39" s="22">
        <f t="shared" ref="D39:J39" si="64">SUM(E33:E38)</f>
        <v>35</v>
      </c>
      <c r="F39" s="22">
        <f t="shared" si="64"/>
        <v>54</v>
      </c>
      <c r="G39" s="22">
        <f t="shared" si="64"/>
        <v>33</v>
      </c>
      <c r="H39" s="22">
        <f t="shared" si="64"/>
        <v>18</v>
      </c>
      <c r="I39" s="22">
        <f t="shared" si="64"/>
        <v>29</v>
      </c>
      <c r="J39" s="22">
        <f t="shared" si="64"/>
        <v>232</v>
      </c>
      <c r="K39" s="62">
        <f>F39/D39</f>
        <v>0.25714285714285712</v>
      </c>
      <c r="O39" s="22">
        <f>SUM(O33:O38)</f>
        <v>909</v>
      </c>
      <c r="P39" s="22">
        <f>SUM(P33:P38)</f>
        <v>571</v>
      </c>
      <c r="V39" s="22">
        <f t="shared" ref="V39:AA39" si="65">SUM(V33:V38)</f>
        <v>135</v>
      </c>
      <c r="W39" s="22">
        <f t="shared" si="65"/>
        <v>44</v>
      </c>
      <c r="X39" s="22">
        <f t="shared" si="65"/>
        <v>11</v>
      </c>
      <c r="Y39" s="22">
        <f t="shared" si="65"/>
        <v>0</v>
      </c>
      <c r="Z39" s="22">
        <f t="shared" si="65"/>
        <v>6</v>
      </c>
      <c r="AA39" s="22">
        <f t="shared" si="65"/>
        <v>2</v>
      </c>
      <c r="AB39" s="22">
        <f t="shared" ref="AB39" si="66">SUM(AB33:AB37)</f>
        <v>13</v>
      </c>
      <c r="AC39" s="46">
        <f>I39/H39</f>
        <v>1.6111111111111112</v>
      </c>
      <c r="AD39" s="42">
        <f t="shared" si="62"/>
        <v>0.125</v>
      </c>
      <c r="AE39" s="42">
        <f t="shared" si="63"/>
        <v>7.7586206896551727E-2</v>
      </c>
      <c r="AF39" s="56">
        <f>(AD33+AD36+AD38)/3</f>
        <v>0.1049213943950786</v>
      </c>
      <c r="AG39" s="56">
        <f>(AD34+AD35+AD37)/3</f>
        <v>0.14542864542864542</v>
      </c>
      <c r="AH39" s="42">
        <f>(AE33+AE35+AE38)/3</f>
        <v>0.10045510045510046</v>
      </c>
      <c r="AI39" s="42">
        <f>(AE34+AE35+AE37)/3</f>
        <v>5.9570059570059571E-2</v>
      </c>
      <c r="AJ39" s="57">
        <f>(AC33+AC36+AC38)/3</f>
        <v>1.1944444444444444</v>
      </c>
    </row>
    <row r="40" spans="1:39" s="14" customFormat="1" ht="15.75" thickBot="1" x14ac:dyDescent="0.3">
      <c r="B40" s="14" t="s">
        <v>138</v>
      </c>
      <c r="D40" s="22">
        <f>(D39/6)</f>
        <v>35</v>
      </c>
      <c r="E40" s="22">
        <f t="shared" ref="E40:J40" si="67">(E39/6)</f>
        <v>5.833333333333333</v>
      </c>
      <c r="F40" s="61">
        <f t="shared" si="67"/>
        <v>9</v>
      </c>
      <c r="G40" s="22">
        <f t="shared" si="67"/>
        <v>5.5</v>
      </c>
      <c r="H40" s="61">
        <f t="shared" si="67"/>
        <v>3</v>
      </c>
      <c r="I40" s="22">
        <f t="shared" si="67"/>
        <v>4.833333333333333</v>
      </c>
      <c r="J40" s="61">
        <f t="shared" si="67"/>
        <v>38.666666666666664</v>
      </c>
      <c r="K40" s="62">
        <f>F40/D40</f>
        <v>0.25714285714285712</v>
      </c>
      <c r="O40" s="22">
        <f t="shared" ref="O40:P40" si="68">(O39/6)</f>
        <v>151.5</v>
      </c>
      <c r="P40" s="22">
        <f t="shared" si="68"/>
        <v>95.166666666666671</v>
      </c>
      <c r="V40" s="22">
        <f>(V39/5)</f>
        <v>27</v>
      </c>
      <c r="W40" s="22">
        <f>(W39/5)</f>
        <v>8.8000000000000007</v>
      </c>
      <c r="X40" s="22">
        <f t="shared" ref="X40:AB40" si="69">(X39/6)</f>
        <v>1.8333333333333333</v>
      </c>
      <c r="Y40" s="22">
        <f t="shared" si="69"/>
        <v>0</v>
      </c>
      <c r="Z40" s="22">
        <f t="shared" si="69"/>
        <v>1</v>
      </c>
      <c r="AA40" s="22">
        <f t="shared" si="69"/>
        <v>0.33333333333333331</v>
      </c>
      <c r="AB40" s="46">
        <f t="shared" si="69"/>
        <v>2.1666666666666665</v>
      </c>
    </row>
    <row r="41" spans="1:39" s="14" customFormat="1" ht="15.75" thickBot="1" x14ac:dyDescent="0.3">
      <c r="B41" s="14" t="s">
        <v>701</v>
      </c>
      <c r="C41" s="14" t="s">
        <v>697</v>
      </c>
      <c r="D41" s="22">
        <f>SUM(D31+D39)</f>
        <v>914</v>
      </c>
      <c r="E41" s="22">
        <f t="shared" ref="E41:J41" si="70">SUM(E31+E39)</f>
        <v>131</v>
      </c>
      <c r="F41" s="22">
        <f t="shared" si="70"/>
        <v>243</v>
      </c>
      <c r="G41" s="22">
        <f t="shared" si="70"/>
        <v>124</v>
      </c>
      <c r="H41" s="22">
        <f t="shared" si="70"/>
        <v>78</v>
      </c>
      <c r="I41" s="22">
        <f t="shared" si="70"/>
        <v>163</v>
      </c>
      <c r="J41" s="22">
        <f t="shared" si="70"/>
        <v>1011</v>
      </c>
      <c r="K41" s="62">
        <f>F41/D41</f>
        <v>0.26586433260393871</v>
      </c>
      <c r="O41" s="22">
        <f t="shared" ref="O41:P41" si="71">SUM(O31+O39)</f>
        <v>3864</v>
      </c>
      <c r="P41" s="22">
        <f t="shared" si="71"/>
        <v>2444</v>
      </c>
      <c r="V41" s="22">
        <f t="shared" ref="V41:AB41" si="72">SUM(V31+V39)</f>
        <v>675</v>
      </c>
      <c r="W41" s="22">
        <f t="shared" si="72"/>
        <v>241</v>
      </c>
      <c r="X41" s="22">
        <f t="shared" si="72"/>
        <v>48</v>
      </c>
      <c r="Y41" s="22">
        <f t="shared" si="72"/>
        <v>8</v>
      </c>
      <c r="Z41" s="22">
        <f t="shared" si="72"/>
        <v>20</v>
      </c>
      <c r="AA41" s="22">
        <f t="shared" si="72"/>
        <v>21</v>
      </c>
      <c r="AB41" s="22">
        <f t="shared" si="72"/>
        <v>71</v>
      </c>
      <c r="AC41" s="46">
        <f>I41/H41</f>
        <v>2.0897435897435899</v>
      </c>
      <c r="AD41" s="42">
        <f>I41/J41</f>
        <v>0.16122650840751732</v>
      </c>
      <c r="AE41" s="42">
        <f>H41/J41</f>
        <v>7.71513353115727E-2</v>
      </c>
      <c r="AF41" s="42">
        <f>SUM(AF31+AF39)/2</f>
        <v>0.12482361875929493</v>
      </c>
      <c r="AG41" s="42">
        <f t="shared" ref="AG41:AJ41" si="73">SUM(AG31+AG39)/2</f>
        <v>0.17145563138898365</v>
      </c>
      <c r="AH41" s="42">
        <f t="shared" si="73"/>
        <v>8.6015540384694264E-2</v>
      </c>
      <c r="AI41" s="42">
        <f t="shared" si="73"/>
        <v>7.0905643828218984E-2</v>
      </c>
      <c r="AJ41" s="57">
        <f t="shared" si="73"/>
        <v>1.6883680555555558</v>
      </c>
    </row>
    <row r="42" spans="1:39" s="14" customFormat="1" ht="15.75" thickBot="1" x14ac:dyDescent="0.3">
      <c r="B42" s="14" t="s">
        <v>190</v>
      </c>
      <c r="D42" s="61">
        <f>D41/26</f>
        <v>35.153846153846153</v>
      </c>
      <c r="E42" s="61">
        <f>E41/26</f>
        <v>5.0384615384615383</v>
      </c>
      <c r="F42" s="61">
        <f>F41/26</f>
        <v>9.3461538461538467</v>
      </c>
      <c r="G42" s="61">
        <f>G41/26</f>
        <v>4.7692307692307692</v>
      </c>
      <c r="H42" s="61">
        <f>H41/26</f>
        <v>3</v>
      </c>
      <c r="I42" s="61">
        <f>I41/26</f>
        <v>6.2692307692307692</v>
      </c>
      <c r="J42" s="61">
        <f>J41/26</f>
        <v>38.884615384615387</v>
      </c>
      <c r="K42" s="62">
        <f>F42/D42</f>
        <v>0.26586433260393877</v>
      </c>
      <c r="O42" s="61">
        <f>O41/26</f>
        <v>148.61538461538461</v>
      </c>
      <c r="P42" s="61">
        <f>P41/26</f>
        <v>94</v>
      </c>
      <c r="V42" s="61">
        <f>V41/26</f>
        <v>25.96153846153846</v>
      </c>
      <c r="W42" s="61">
        <f>W41/26</f>
        <v>9.2692307692307701</v>
      </c>
      <c r="X42" s="61">
        <f>X41/26</f>
        <v>1.8461538461538463</v>
      </c>
      <c r="Y42" s="61">
        <f>Y41/26</f>
        <v>0.30769230769230771</v>
      </c>
      <c r="Z42" s="61">
        <f>Z41/26</f>
        <v>0.76923076923076927</v>
      </c>
      <c r="AA42" s="61">
        <f>AA41/26</f>
        <v>0.80769230769230771</v>
      </c>
      <c r="AB42" s="61">
        <f>AB41/26</f>
        <v>2.7307692307692308</v>
      </c>
    </row>
    <row r="43" spans="1:39" s="75" customFormat="1" ht="15.75" thickBot="1" x14ac:dyDescent="0.3">
      <c r="A43" s="75" t="s">
        <v>684</v>
      </c>
      <c r="B43" s="75" t="s">
        <v>678</v>
      </c>
      <c r="C43" s="75" t="s">
        <v>625</v>
      </c>
      <c r="D43" s="75">
        <f t="shared" ref="D43:J43" si="74">SUM(D31+D33+D34+D35)</f>
        <v>804</v>
      </c>
      <c r="E43" s="75">
        <f t="shared" si="74"/>
        <v>110</v>
      </c>
      <c r="F43" s="75">
        <f t="shared" si="74"/>
        <v>213</v>
      </c>
      <c r="G43" s="75">
        <f t="shared" si="74"/>
        <v>105</v>
      </c>
      <c r="H43" s="75">
        <f t="shared" si="74"/>
        <v>67</v>
      </c>
      <c r="I43" s="75">
        <f t="shared" si="74"/>
        <v>147</v>
      </c>
      <c r="J43" s="75">
        <f t="shared" si="74"/>
        <v>887</v>
      </c>
      <c r="K43" s="105">
        <f>F43/D43</f>
        <v>0.26492537313432835</v>
      </c>
      <c r="O43" s="75">
        <f>SUM(O31+O33+O34+O35)</f>
        <v>3363</v>
      </c>
      <c r="P43" s="75">
        <f>SUM(P31+P33+P34+P35)</f>
        <v>2129</v>
      </c>
      <c r="V43" s="75">
        <f t="shared" ref="V43:AB43" si="75">SUM(V31+V33+V34+V35)</f>
        <v>621</v>
      </c>
      <c r="W43" s="75">
        <f t="shared" si="75"/>
        <v>227</v>
      </c>
      <c r="X43" s="75">
        <f t="shared" si="75"/>
        <v>43</v>
      </c>
      <c r="Y43" s="75">
        <f t="shared" si="75"/>
        <v>8</v>
      </c>
      <c r="Z43" s="75">
        <f t="shared" si="75"/>
        <v>15</v>
      </c>
      <c r="AA43" s="75">
        <f t="shared" si="75"/>
        <v>20</v>
      </c>
      <c r="AB43" s="75">
        <f t="shared" si="75"/>
        <v>65</v>
      </c>
      <c r="AC43" s="106">
        <f>I43/H43</f>
        <v>2.1940298507462686</v>
      </c>
      <c r="AD43" s="107">
        <f>I43/J43</f>
        <v>0.1657271702367531</v>
      </c>
      <c r="AE43" s="107">
        <f>H43/J43</f>
        <v>7.5535512965050733E-2</v>
      </c>
    </row>
    <row r="44" spans="1:39" s="75" customFormat="1" ht="15.75" thickBot="1" x14ac:dyDescent="0.3">
      <c r="D44" s="75">
        <f t="shared" ref="D44:J44" si="76">D43/23</f>
        <v>34.956521739130437</v>
      </c>
      <c r="E44" s="75">
        <f t="shared" si="76"/>
        <v>4.7826086956521738</v>
      </c>
      <c r="F44" s="75">
        <f t="shared" si="76"/>
        <v>9.2608695652173907</v>
      </c>
      <c r="G44" s="75">
        <f t="shared" si="76"/>
        <v>4.5652173913043477</v>
      </c>
      <c r="H44" s="75">
        <f t="shared" si="76"/>
        <v>2.9130434782608696</v>
      </c>
      <c r="I44" s="75">
        <f t="shared" si="76"/>
        <v>6.3913043478260869</v>
      </c>
      <c r="J44" s="75">
        <f t="shared" si="76"/>
        <v>38.565217391304351</v>
      </c>
      <c r="K44" s="105">
        <f>F44/D44</f>
        <v>0.26492537313432835</v>
      </c>
      <c r="O44" s="75">
        <f>O43/23</f>
        <v>146.21739130434781</v>
      </c>
      <c r="P44" s="75">
        <f>P43/23</f>
        <v>92.565217391304344</v>
      </c>
      <c r="V44" s="75">
        <f t="shared" ref="V44:AB44" si="77">V43/23</f>
        <v>27</v>
      </c>
      <c r="W44" s="75">
        <f t="shared" si="77"/>
        <v>9.8695652173913047</v>
      </c>
      <c r="X44" s="75">
        <f t="shared" si="77"/>
        <v>1.8695652173913044</v>
      </c>
      <c r="Y44" s="75">
        <f t="shared" si="77"/>
        <v>0.34782608695652173</v>
      </c>
      <c r="Z44" s="75">
        <f t="shared" si="77"/>
        <v>0.65217391304347827</v>
      </c>
      <c r="AA44" s="75">
        <f t="shared" si="77"/>
        <v>0.86956521739130432</v>
      </c>
      <c r="AB44" s="75">
        <f t="shared" si="77"/>
        <v>2.8260869565217392</v>
      </c>
      <c r="AL44" s="75" t="s">
        <v>691</v>
      </c>
      <c r="AM44" s="75" t="s">
        <v>692</v>
      </c>
    </row>
    <row r="47" spans="1:39" x14ac:dyDescent="0.25">
      <c r="H47">
        <f>H41/J41</f>
        <v>7.71513353115727E-2</v>
      </c>
      <c r="I47">
        <f>I41/J41</f>
        <v>0.16122650840751732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workbookViewId="0">
      <pane xSplit="2" ySplit="2" topLeftCell="P39" activePane="bottomRight" state="frozen"/>
      <selection pane="topRight" activeCell="C1" sqref="C1"/>
      <selection pane="bottomLeft" activeCell="A3" sqref="A3"/>
      <selection pane="bottomRight" activeCell="T41" sqref="T41"/>
    </sheetView>
  </sheetViews>
  <sheetFormatPr defaultRowHeight="15" x14ac:dyDescent="0.25"/>
  <cols>
    <col min="1" max="1" width="5" bestFit="1" customWidth="1"/>
    <col min="2" max="2" width="56.28515625" bestFit="1" customWidth="1"/>
    <col min="3" max="3" width="14.7109375" bestFit="1" customWidth="1"/>
    <col min="4" max="4" width="4.42578125" bestFit="1" customWidth="1"/>
    <col min="5" max="8" width="3.85546875" bestFit="1" customWidth="1"/>
    <col min="9" max="9" width="5" bestFit="1" customWidth="1"/>
    <col min="10" max="10" width="4" bestFit="1" customWidth="1"/>
    <col min="11" max="11" width="5.5703125" bestFit="1" customWidth="1"/>
    <col min="12" max="12" width="5" bestFit="1" customWidth="1"/>
    <col min="13" max="13" width="6.140625" bestFit="1" customWidth="1"/>
    <col min="14" max="19" width="5" bestFit="1" customWidth="1"/>
    <col min="20" max="20" width="3.85546875" bestFit="1" customWidth="1"/>
    <col min="21" max="22" width="5" bestFit="1" customWidth="1"/>
    <col min="23" max="24" width="3.85546875" bestFit="1" customWidth="1"/>
    <col min="25" max="25" width="7.5703125" bestFit="1" customWidth="1"/>
    <col min="26" max="26" width="5.5703125" bestFit="1" customWidth="1"/>
    <col min="27" max="27" width="6.28515625" bestFit="1" customWidth="1"/>
    <col min="28" max="29" width="7.85546875" bestFit="1" customWidth="1"/>
    <col min="30" max="30" width="8.28515625" bestFit="1" customWidth="1"/>
    <col min="31" max="31" width="7.7109375" bestFit="1" customWidth="1"/>
  </cols>
  <sheetData>
    <row r="1" spans="1:32" ht="15.75" thickBot="1" x14ac:dyDescent="0.3">
      <c r="AB1" t="s">
        <v>169</v>
      </c>
      <c r="AC1">
        <v>1</v>
      </c>
      <c r="AD1">
        <v>1</v>
      </c>
      <c r="AE1" t="s">
        <v>168</v>
      </c>
      <c r="AF1" t="s">
        <v>168</v>
      </c>
    </row>
    <row r="2" spans="1:32" ht="15.75" thickBot="1" x14ac:dyDescent="0.3">
      <c r="A2">
        <v>2014</v>
      </c>
      <c r="B2" t="s">
        <v>77</v>
      </c>
      <c r="C2" t="s">
        <v>154</v>
      </c>
      <c r="D2" s="5" t="s">
        <v>98</v>
      </c>
      <c r="E2" s="6" t="s">
        <v>80</v>
      </c>
      <c r="F2" s="6" t="s">
        <v>79</v>
      </c>
      <c r="G2" s="6" t="s">
        <v>99</v>
      </c>
      <c r="H2" s="6" t="s">
        <v>82</v>
      </c>
      <c r="I2" s="6" t="s">
        <v>83</v>
      </c>
      <c r="J2" s="6" t="s">
        <v>100</v>
      </c>
      <c r="K2" s="6" t="s">
        <v>101</v>
      </c>
      <c r="L2" s="6" t="s">
        <v>102</v>
      </c>
      <c r="M2" s="6" t="s">
        <v>89</v>
      </c>
      <c r="N2" s="6" t="s">
        <v>90</v>
      </c>
      <c r="O2" s="6" t="s">
        <v>103</v>
      </c>
      <c r="P2" s="6" t="s">
        <v>104</v>
      </c>
      <c r="Q2" s="6" t="s">
        <v>105</v>
      </c>
      <c r="R2" s="6" t="s">
        <v>106</v>
      </c>
      <c r="S2" s="6" t="s">
        <v>107</v>
      </c>
      <c r="T2" s="6" t="s">
        <v>108</v>
      </c>
      <c r="U2" s="6" t="s">
        <v>109</v>
      </c>
      <c r="V2" s="6" t="s">
        <v>110</v>
      </c>
      <c r="W2" s="6" t="s">
        <v>111</v>
      </c>
      <c r="X2" s="6" t="s">
        <v>112</v>
      </c>
      <c r="Y2" s="6" t="s">
        <v>91</v>
      </c>
      <c r="Z2" s="6" t="s">
        <v>92</v>
      </c>
      <c r="AA2" s="7" t="s">
        <v>95</v>
      </c>
      <c r="AB2" s="17" t="s">
        <v>167</v>
      </c>
      <c r="AC2" s="18" t="s">
        <v>164</v>
      </c>
      <c r="AD2" s="18" t="s">
        <v>165</v>
      </c>
      <c r="AE2" s="18" t="s">
        <v>166</v>
      </c>
      <c r="AF2" s="18" t="s">
        <v>178</v>
      </c>
    </row>
    <row r="3" spans="1:32" ht="15.75" thickBot="1" x14ac:dyDescent="0.3">
      <c r="A3">
        <v>1</v>
      </c>
      <c r="B3" t="s">
        <v>143</v>
      </c>
      <c r="C3" s="21" t="s">
        <v>123</v>
      </c>
      <c r="D3" s="8">
        <v>9</v>
      </c>
      <c r="E3" s="9">
        <v>8</v>
      </c>
      <c r="F3" s="9">
        <v>2</v>
      </c>
      <c r="G3" s="9">
        <v>2</v>
      </c>
      <c r="H3" s="9">
        <v>4</v>
      </c>
      <c r="I3" s="9">
        <v>12</v>
      </c>
      <c r="J3" s="9">
        <v>0</v>
      </c>
      <c r="K3" s="9">
        <v>2</v>
      </c>
      <c r="L3" s="9">
        <v>40</v>
      </c>
      <c r="M3" s="9">
        <v>161</v>
      </c>
      <c r="N3" s="9">
        <v>103</v>
      </c>
      <c r="O3" s="9">
        <v>49</v>
      </c>
      <c r="P3" s="9">
        <v>24</v>
      </c>
      <c r="Q3" s="9">
        <v>30</v>
      </c>
      <c r="R3" s="9">
        <v>15</v>
      </c>
      <c r="S3" s="9">
        <v>8</v>
      </c>
      <c r="T3" s="9">
        <v>2</v>
      </c>
      <c r="U3" s="9">
        <v>0</v>
      </c>
      <c r="V3" s="9">
        <v>66</v>
      </c>
      <c r="W3" s="9">
        <v>2</v>
      </c>
      <c r="X3" s="9">
        <v>0</v>
      </c>
      <c r="Y3" s="9">
        <v>0.111</v>
      </c>
      <c r="Z3" s="9">
        <v>1.63</v>
      </c>
      <c r="AA3" s="10">
        <v>2.1</v>
      </c>
      <c r="AB3" s="20">
        <f t="shared" ref="AB3:AB9" si="0">I3/H3</f>
        <v>3</v>
      </c>
      <c r="AC3" s="54">
        <f t="shared" ref="AC3:AC9" si="1">N3/M3</f>
        <v>0.63975155279503104</v>
      </c>
      <c r="AD3" s="54">
        <f t="shared" ref="AD3:AD9" si="2">R3/S3</f>
        <v>1.875</v>
      </c>
      <c r="AE3" s="53">
        <f t="shared" ref="AE3:AE9" si="3">(H3+E3)/D3</f>
        <v>1.3333333333333333</v>
      </c>
    </row>
    <row r="4" spans="1:32" ht="15.75" thickBot="1" x14ac:dyDescent="0.3">
      <c r="A4">
        <f>A3+1</f>
        <v>2</v>
      </c>
      <c r="B4" t="s">
        <v>144</v>
      </c>
      <c r="C4" s="11" t="s">
        <v>124</v>
      </c>
      <c r="D4" s="8">
        <v>9</v>
      </c>
      <c r="E4" s="9">
        <v>5</v>
      </c>
      <c r="F4" s="9">
        <v>1</v>
      </c>
      <c r="G4" s="9">
        <v>1</v>
      </c>
      <c r="H4" s="9">
        <v>0</v>
      </c>
      <c r="I4" s="9">
        <v>5</v>
      </c>
      <c r="J4" s="9">
        <v>0</v>
      </c>
      <c r="K4" s="9">
        <v>1</v>
      </c>
      <c r="L4" s="9">
        <v>32</v>
      </c>
      <c r="M4" s="9">
        <v>132</v>
      </c>
      <c r="N4" s="9">
        <v>89</v>
      </c>
      <c r="O4" s="9">
        <v>52</v>
      </c>
      <c r="P4" s="9">
        <v>9</v>
      </c>
      <c r="Q4" s="9">
        <v>28</v>
      </c>
      <c r="R4" s="9">
        <v>14</v>
      </c>
      <c r="S4" s="9">
        <v>13</v>
      </c>
      <c r="T4" s="9">
        <v>6</v>
      </c>
      <c r="U4" s="9">
        <v>0</v>
      </c>
      <c r="V4" s="9">
        <v>77</v>
      </c>
      <c r="W4" s="9">
        <v>1</v>
      </c>
      <c r="X4" s="9">
        <v>0</v>
      </c>
      <c r="Y4" s="9">
        <v>0.21299999999999999</v>
      </c>
      <c r="Z4" s="9">
        <v>0.36</v>
      </c>
      <c r="AA4" s="10">
        <v>3.1</v>
      </c>
      <c r="AB4" s="20">
        <v>5</v>
      </c>
      <c r="AC4" s="54">
        <f t="shared" si="1"/>
        <v>0.6742424242424242</v>
      </c>
      <c r="AD4" s="54">
        <f t="shared" si="2"/>
        <v>1.0769230769230769</v>
      </c>
      <c r="AE4" s="53">
        <f t="shared" si="3"/>
        <v>0.55555555555555558</v>
      </c>
    </row>
    <row r="5" spans="1:32" ht="15.75" thickBot="1" x14ac:dyDescent="0.3">
      <c r="A5">
        <f t="shared" ref="A5:A17" si="4">A4+1</f>
        <v>3</v>
      </c>
      <c r="B5" t="s">
        <v>145</v>
      </c>
      <c r="C5" s="21" t="s">
        <v>125</v>
      </c>
      <c r="D5" s="8">
        <v>9</v>
      </c>
      <c r="E5" s="9">
        <v>9</v>
      </c>
      <c r="F5" s="9">
        <v>6</v>
      </c>
      <c r="G5" s="9">
        <v>6</v>
      </c>
      <c r="H5" s="9">
        <v>7</v>
      </c>
      <c r="I5" s="9">
        <v>4</v>
      </c>
      <c r="J5" s="9">
        <v>1</v>
      </c>
      <c r="K5" s="9">
        <v>6</v>
      </c>
      <c r="L5" s="9">
        <v>44</v>
      </c>
      <c r="M5" s="9">
        <v>177</v>
      </c>
      <c r="N5" s="9">
        <v>104</v>
      </c>
      <c r="O5" s="9">
        <v>67</v>
      </c>
      <c r="P5" s="9">
        <v>15</v>
      </c>
      <c r="Q5" s="9">
        <v>22</v>
      </c>
      <c r="R5" s="9">
        <v>9</v>
      </c>
      <c r="S5" s="9">
        <v>23</v>
      </c>
      <c r="T5" s="9">
        <v>10</v>
      </c>
      <c r="U5" s="9">
        <v>0</v>
      </c>
      <c r="V5" s="9">
        <v>46</v>
      </c>
      <c r="W5" s="9">
        <v>4</v>
      </c>
      <c r="X5" s="9">
        <v>0</v>
      </c>
      <c r="Y5" s="9">
        <v>-0.67</v>
      </c>
      <c r="Z5" s="9">
        <v>1.98</v>
      </c>
      <c r="AA5" s="10">
        <v>-1.9</v>
      </c>
      <c r="AB5" s="20">
        <f t="shared" si="0"/>
        <v>0.5714285714285714</v>
      </c>
      <c r="AC5" s="54">
        <f t="shared" si="1"/>
        <v>0.58757062146892658</v>
      </c>
      <c r="AD5" s="54">
        <f t="shared" si="2"/>
        <v>0.39130434782608697</v>
      </c>
      <c r="AE5" s="53">
        <f t="shared" si="3"/>
        <v>1.7777777777777777</v>
      </c>
    </row>
    <row r="6" spans="1:32" ht="15.75" thickBot="1" x14ac:dyDescent="0.3">
      <c r="A6">
        <f t="shared" si="4"/>
        <v>4</v>
      </c>
      <c r="B6" t="s">
        <v>146</v>
      </c>
      <c r="C6" s="11" t="s">
        <v>126</v>
      </c>
      <c r="D6" s="8">
        <v>12</v>
      </c>
      <c r="E6" s="9">
        <v>6</v>
      </c>
      <c r="F6" s="9">
        <v>2</v>
      </c>
      <c r="G6" s="9">
        <v>1</v>
      </c>
      <c r="H6" s="9">
        <v>3</v>
      </c>
      <c r="I6" s="9">
        <v>9</v>
      </c>
      <c r="J6" s="9">
        <v>0</v>
      </c>
      <c r="K6" s="9">
        <v>0.75</v>
      </c>
      <c r="L6" s="9">
        <v>45</v>
      </c>
      <c r="M6" s="9">
        <v>164</v>
      </c>
      <c r="N6" s="9">
        <v>105</v>
      </c>
      <c r="O6" s="9">
        <v>57</v>
      </c>
      <c r="P6" s="9">
        <v>19</v>
      </c>
      <c r="Q6" s="9">
        <v>29</v>
      </c>
      <c r="R6" s="9">
        <v>18</v>
      </c>
      <c r="S6" s="9">
        <v>15</v>
      </c>
      <c r="T6" s="9">
        <v>7</v>
      </c>
      <c r="U6" s="9">
        <v>0</v>
      </c>
      <c r="V6" s="9">
        <v>58</v>
      </c>
      <c r="W6" s="9">
        <v>0</v>
      </c>
      <c r="X6" s="9">
        <v>0</v>
      </c>
      <c r="Y6" s="9">
        <v>0.65800000000000003</v>
      </c>
      <c r="Z6" s="9">
        <v>1.31</v>
      </c>
      <c r="AA6" s="10">
        <v>3.5</v>
      </c>
      <c r="AB6" s="20">
        <f t="shared" si="0"/>
        <v>3</v>
      </c>
      <c r="AC6" s="54">
        <f t="shared" si="1"/>
        <v>0.6402439024390244</v>
      </c>
      <c r="AD6" s="54">
        <f t="shared" si="2"/>
        <v>1.2</v>
      </c>
      <c r="AE6" s="53">
        <f t="shared" si="3"/>
        <v>0.75</v>
      </c>
    </row>
    <row r="7" spans="1:32" ht="15.75" thickBot="1" x14ac:dyDescent="0.3">
      <c r="A7">
        <f t="shared" si="4"/>
        <v>5</v>
      </c>
      <c r="B7" t="s">
        <v>147</v>
      </c>
      <c r="C7" s="21" t="s">
        <v>127</v>
      </c>
      <c r="D7" s="8">
        <v>9</v>
      </c>
      <c r="E7" s="9">
        <v>7</v>
      </c>
      <c r="F7" s="9">
        <v>3</v>
      </c>
      <c r="G7" s="9">
        <v>3</v>
      </c>
      <c r="H7" s="9">
        <v>1</v>
      </c>
      <c r="I7" s="9">
        <v>9</v>
      </c>
      <c r="J7" s="9">
        <v>2</v>
      </c>
      <c r="K7" s="9">
        <v>3</v>
      </c>
      <c r="L7" s="9">
        <v>35</v>
      </c>
      <c r="M7" s="9">
        <v>132</v>
      </c>
      <c r="N7" s="9">
        <v>87</v>
      </c>
      <c r="O7" s="9">
        <v>54</v>
      </c>
      <c r="P7" s="9">
        <v>14</v>
      </c>
      <c r="Q7" s="9">
        <v>19</v>
      </c>
      <c r="R7" s="9">
        <v>7</v>
      </c>
      <c r="S7" s="9">
        <v>18</v>
      </c>
      <c r="T7" s="9">
        <v>4</v>
      </c>
      <c r="U7" s="9">
        <v>0</v>
      </c>
      <c r="V7" s="9">
        <v>54</v>
      </c>
      <c r="W7" s="9">
        <v>0</v>
      </c>
      <c r="X7" s="9">
        <v>0</v>
      </c>
      <c r="Y7" s="9">
        <v>-6.2E-2</v>
      </c>
      <c r="Z7" s="9">
        <v>0.69</v>
      </c>
      <c r="AA7" s="10">
        <v>1.1000000000000001</v>
      </c>
      <c r="AB7" s="20">
        <f t="shared" si="0"/>
        <v>9</v>
      </c>
      <c r="AC7" s="54">
        <f t="shared" si="1"/>
        <v>0.65909090909090906</v>
      </c>
      <c r="AD7" s="54">
        <f t="shared" si="2"/>
        <v>0.3888888888888889</v>
      </c>
      <c r="AE7" s="53">
        <f t="shared" si="3"/>
        <v>0.88888888888888884</v>
      </c>
    </row>
    <row r="8" spans="1:32" ht="15.75" thickBot="1" x14ac:dyDescent="0.3">
      <c r="A8">
        <f t="shared" si="4"/>
        <v>6</v>
      </c>
      <c r="B8" t="s">
        <v>148</v>
      </c>
      <c r="C8" s="11" t="s">
        <v>128</v>
      </c>
      <c r="D8" s="8">
        <v>9</v>
      </c>
      <c r="E8" s="9">
        <v>8</v>
      </c>
      <c r="F8" s="9">
        <v>3</v>
      </c>
      <c r="G8" s="9">
        <v>1</v>
      </c>
      <c r="H8" s="9">
        <v>3</v>
      </c>
      <c r="I8" s="9">
        <v>6</v>
      </c>
      <c r="J8" s="9">
        <v>0</v>
      </c>
      <c r="K8" s="9">
        <v>1</v>
      </c>
      <c r="L8" s="9">
        <v>37</v>
      </c>
      <c r="M8" s="9">
        <v>137</v>
      </c>
      <c r="N8" s="9">
        <v>83</v>
      </c>
      <c r="O8" s="9">
        <v>45</v>
      </c>
      <c r="P8" s="9">
        <v>11</v>
      </c>
      <c r="Q8" s="9">
        <v>27</v>
      </c>
      <c r="R8" s="9">
        <v>13</v>
      </c>
      <c r="S8" s="9">
        <v>15</v>
      </c>
      <c r="T8" s="9">
        <v>7</v>
      </c>
      <c r="U8" s="9">
        <v>0</v>
      </c>
      <c r="V8" s="9">
        <v>53</v>
      </c>
      <c r="W8" s="9">
        <v>0</v>
      </c>
      <c r="X8" s="9">
        <v>0</v>
      </c>
      <c r="Y8" s="9">
        <v>0.161</v>
      </c>
      <c r="Z8" s="9">
        <v>1.1399999999999999</v>
      </c>
      <c r="AA8" s="10">
        <v>1.1000000000000001</v>
      </c>
      <c r="AB8" s="20">
        <f t="shared" si="0"/>
        <v>2</v>
      </c>
      <c r="AC8" s="54">
        <f t="shared" si="1"/>
        <v>0.6058394160583942</v>
      </c>
      <c r="AD8" s="54">
        <f t="shared" si="2"/>
        <v>0.8666666666666667</v>
      </c>
      <c r="AE8" s="53">
        <f t="shared" si="3"/>
        <v>1.2222222222222223</v>
      </c>
    </row>
    <row r="9" spans="1:32" ht="15.75" thickBot="1" x14ac:dyDescent="0.3">
      <c r="A9">
        <f t="shared" si="4"/>
        <v>7</v>
      </c>
      <c r="B9" t="s">
        <v>149</v>
      </c>
      <c r="C9" s="11" t="s">
        <v>129</v>
      </c>
      <c r="D9" s="8">
        <v>9</v>
      </c>
      <c r="E9" s="9">
        <v>6</v>
      </c>
      <c r="F9" s="9">
        <v>3</v>
      </c>
      <c r="G9" s="9">
        <v>3</v>
      </c>
      <c r="H9" s="9">
        <v>7</v>
      </c>
      <c r="I9" s="9">
        <v>9</v>
      </c>
      <c r="J9" s="9">
        <v>0</v>
      </c>
      <c r="K9" s="9">
        <v>3</v>
      </c>
      <c r="L9" s="9">
        <v>40</v>
      </c>
      <c r="M9" s="9">
        <v>153</v>
      </c>
      <c r="N9" s="9">
        <v>88</v>
      </c>
      <c r="O9" s="9">
        <v>42</v>
      </c>
      <c r="P9" s="9">
        <v>12</v>
      </c>
      <c r="Q9" s="9">
        <v>34</v>
      </c>
      <c r="R9" s="9">
        <v>13</v>
      </c>
      <c r="S9" s="9">
        <v>11</v>
      </c>
      <c r="T9" s="9">
        <v>4</v>
      </c>
      <c r="U9" s="9">
        <v>0</v>
      </c>
      <c r="V9" s="9">
        <v>49</v>
      </c>
      <c r="W9" s="9">
        <v>0</v>
      </c>
      <c r="X9" s="9">
        <v>0</v>
      </c>
      <c r="Y9" s="9">
        <v>9.8000000000000004E-2</v>
      </c>
      <c r="Z9" s="9">
        <v>0.87</v>
      </c>
      <c r="AA9" s="10">
        <v>1.3</v>
      </c>
      <c r="AB9" s="20">
        <f t="shared" si="0"/>
        <v>1.2857142857142858</v>
      </c>
      <c r="AC9" s="54">
        <f t="shared" si="1"/>
        <v>0.57516339869281041</v>
      </c>
      <c r="AD9" s="54">
        <f t="shared" si="2"/>
        <v>1.1818181818181819</v>
      </c>
      <c r="AE9" s="53">
        <f t="shared" si="3"/>
        <v>1.4444444444444444</v>
      </c>
    </row>
    <row r="10" spans="1:32" s="14" customFormat="1" ht="15.75" thickBot="1" x14ac:dyDescent="0.3">
      <c r="A10" s="14" t="s">
        <v>134</v>
      </c>
      <c r="B10" s="14" t="s">
        <v>133</v>
      </c>
      <c r="C10" s="29" t="s">
        <v>133</v>
      </c>
      <c r="D10" s="23">
        <f t="shared" ref="D10:J10" si="5">SUM(D3:D9)</f>
        <v>66</v>
      </c>
      <c r="E10" s="23">
        <f t="shared" si="5"/>
        <v>49</v>
      </c>
      <c r="F10" s="23">
        <f t="shared" si="5"/>
        <v>20</v>
      </c>
      <c r="G10" s="23">
        <f t="shared" si="5"/>
        <v>17</v>
      </c>
      <c r="H10" s="23">
        <f t="shared" si="5"/>
        <v>25</v>
      </c>
      <c r="I10" s="23">
        <f t="shared" si="5"/>
        <v>54</v>
      </c>
      <c r="J10" s="23">
        <f t="shared" si="5"/>
        <v>3</v>
      </c>
      <c r="K10" s="27">
        <f>G10*9/D10</f>
        <v>2.3181818181818183</v>
      </c>
      <c r="L10" s="23">
        <f t="shared" ref="L10:T10" si="6">SUM(L3:L9)</f>
        <v>273</v>
      </c>
      <c r="M10" s="23">
        <f t="shared" si="6"/>
        <v>1056</v>
      </c>
      <c r="N10" s="23">
        <f t="shared" si="6"/>
        <v>659</v>
      </c>
      <c r="O10" s="23">
        <f t="shared" si="6"/>
        <v>366</v>
      </c>
      <c r="P10" s="23">
        <f t="shared" si="6"/>
        <v>104</v>
      </c>
      <c r="Q10" s="23">
        <f t="shared" si="6"/>
        <v>189</v>
      </c>
      <c r="R10" s="23">
        <f t="shared" si="6"/>
        <v>89</v>
      </c>
      <c r="S10" s="23">
        <f t="shared" si="6"/>
        <v>103</v>
      </c>
      <c r="T10" s="23">
        <f t="shared" si="6"/>
        <v>40</v>
      </c>
      <c r="U10" s="24"/>
      <c r="V10" s="23">
        <f>SUM(V3:V9)</f>
        <v>403</v>
      </c>
      <c r="W10" s="23">
        <f>SUM(W3:W9)</f>
        <v>7</v>
      </c>
      <c r="X10" s="23">
        <f>SUM(X3:X9)</f>
        <v>0</v>
      </c>
      <c r="Y10" s="24"/>
      <c r="Z10" s="23">
        <f>SUM(Z3:Z9)</f>
        <v>7.9799999999999986</v>
      </c>
      <c r="AA10" s="23">
        <f>SUM(AA3:AA9)</f>
        <v>10.3</v>
      </c>
      <c r="AB10" s="22">
        <f>I10/H10</f>
        <v>2.16</v>
      </c>
      <c r="AC10" s="42">
        <f>N10/M10</f>
        <v>0.62405303030303028</v>
      </c>
      <c r="AD10" s="42">
        <f>R10/S10</f>
        <v>0.86407766990291257</v>
      </c>
      <c r="AE10" s="46">
        <f>(H10+E10)/D10</f>
        <v>1.1212121212121211</v>
      </c>
      <c r="AF10" s="42">
        <f>(X10/W10)</f>
        <v>0</v>
      </c>
    </row>
    <row r="11" spans="1:32" s="14" customFormat="1" ht="15.75" thickBot="1" x14ac:dyDescent="0.3">
      <c r="B11" s="14" t="s">
        <v>138</v>
      </c>
      <c r="C11" s="29" t="s">
        <v>138</v>
      </c>
      <c r="D11" s="25">
        <f>D10/7</f>
        <v>9.4285714285714288</v>
      </c>
      <c r="E11" s="25">
        <f t="shared" ref="E11:J11" si="7">E10/7</f>
        <v>7</v>
      </c>
      <c r="F11" s="25">
        <f t="shared" si="7"/>
        <v>2.8571428571428572</v>
      </c>
      <c r="G11" s="25">
        <f t="shared" si="7"/>
        <v>2.4285714285714284</v>
      </c>
      <c r="H11" s="25">
        <f t="shared" si="7"/>
        <v>3.5714285714285716</v>
      </c>
      <c r="I11" s="25">
        <f t="shared" si="7"/>
        <v>7.7142857142857144</v>
      </c>
      <c r="J11" s="25">
        <f t="shared" si="7"/>
        <v>0.42857142857142855</v>
      </c>
      <c r="K11" s="27">
        <f>G11*9/D11</f>
        <v>2.3181818181818179</v>
      </c>
      <c r="L11" s="25">
        <f t="shared" ref="L11:Q11" si="8">L10/7</f>
        <v>39</v>
      </c>
      <c r="M11" s="25">
        <f t="shared" si="8"/>
        <v>150.85714285714286</v>
      </c>
      <c r="N11" s="25">
        <f t="shared" si="8"/>
        <v>94.142857142857139</v>
      </c>
      <c r="O11" s="25">
        <f t="shared" si="8"/>
        <v>52.285714285714285</v>
      </c>
      <c r="P11" s="25">
        <f t="shared" si="8"/>
        <v>14.857142857142858</v>
      </c>
      <c r="Q11" s="25">
        <f t="shared" si="8"/>
        <v>27</v>
      </c>
      <c r="R11" s="25">
        <f t="shared" ref="R11:X11" si="9">R10/7</f>
        <v>12.714285714285714</v>
      </c>
      <c r="S11" s="25">
        <f t="shared" si="9"/>
        <v>14.714285714285714</v>
      </c>
      <c r="T11" s="25">
        <f t="shared" si="9"/>
        <v>5.7142857142857144</v>
      </c>
      <c r="U11" s="24"/>
      <c r="V11" s="25">
        <f t="shared" si="9"/>
        <v>57.571428571428569</v>
      </c>
      <c r="W11" s="25">
        <f t="shared" si="9"/>
        <v>1</v>
      </c>
      <c r="X11" s="25">
        <f t="shared" si="9"/>
        <v>0</v>
      </c>
      <c r="Y11" s="24"/>
      <c r="Z11" s="28">
        <f t="shared" ref="Z11:AA11" si="10">Z10/7</f>
        <v>1.1399999999999999</v>
      </c>
      <c r="AA11" s="28">
        <f t="shared" si="10"/>
        <v>1.4714285714285715</v>
      </c>
    </row>
    <row r="12" spans="1:32" ht="15.75" thickBot="1" x14ac:dyDescent="0.3">
      <c r="A12">
        <f>A9+1</f>
        <v>8</v>
      </c>
      <c r="B12" t="s">
        <v>150</v>
      </c>
      <c r="C12" s="11" t="s">
        <v>130</v>
      </c>
      <c r="D12" s="8">
        <v>11</v>
      </c>
      <c r="E12" s="9">
        <v>13</v>
      </c>
      <c r="F12" s="9">
        <v>4</v>
      </c>
      <c r="G12" s="9">
        <v>4</v>
      </c>
      <c r="H12" s="9">
        <v>4</v>
      </c>
      <c r="I12" s="9">
        <v>11</v>
      </c>
      <c r="J12" s="9">
        <v>2</v>
      </c>
      <c r="K12" s="9">
        <v>3.27</v>
      </c>
      <c r="L12" s="9">
        <v>48</v>
      </c>
      <c r="M12" s="9">
        <v>179</v>
      </c>
      <c r="N12" s="9">
        <v>119</v>
      </c>
      <c r="O12" s="9">
        <v>64</v>
      </c>
      <c r="P12" s="9">
        <v>10</v>
      </c>
      <c r="Q12" s="9">
        <v>45</v>
      </c>
      <c r="R12" s="9">
        <v>15</v>
      </c>
      <c r="S12" s="9">
        <v>18</v>
      </c>
      <c r="T12" s="9">
        <v>8</v>
      </c>
      <c r="U12" s="9">
        <v>0</v>
      </c>
      <c r="V12" s="9">
        <v>70</v>
      </c>
      <c r="W12" s="9">
        <v>4</v>
      </c>
      <c r="X12" s="9">
        <v>1</v>
      </c>
      <c r="Y12" s="9">
        <v>2.1000000000000001E-2</v>
      </c>
      <c r="Z12" s="9">
        <v>1.81</v>
      </c>
      <c r="AA12" s="10">
        <v>1.2</v>
      </c>
      <c r="AB12" s="20">
        <f t="shared" ref="AB12:AB15" si="11">I12/H12</f>
        <v>2.75</v>
      </c>
      <c r="AC12" s="54">
        <f t="shared" ref="AC12:AC15" si="12">N12/M12</f>
        <v>0.66480446927374304</v>
      </c>
      <c r="AD12" s="54">
        <f t="shared" ref="AD12:AD15" si="13">R12/S12</f>
        <v>0.83333333333333337</v>
      </c>
      <c r="AE12" s="53">
        <f t="shared" ref="AE12:AE15" si="14">(H12+E12)/D12</f>
        <v>1.5454545454545454</v>
      </c>
    </row>
    <row r="13" spans="1:32" ht="15.75" thickBot="1" x14ac:dyDescent="0.3">
      <c r="A13">
        <f t="shared" si="4"/>
        <v>9</v>
      </c>
      <c r="B13" t="s">
        <v>151</v>
      </c>
      <c r="C13" s="11" t="s">
        <v>131</v>
      </c>
      <c r="D13" s="8">
        <v>9</v>
      </c>
      <c r="E13" s="9">
        <v>3</v>
      </c>
      <c r="F13" s="9">
        <v>1</v>
      </c>
      <c r="G13" s="9">
        <v>1</v>
      </c>
      <c r="H13" s="9">
        <v>3</v>
      </c>
      <c r="I13" s="9">
        <v>7</v>
      </c>
      <c r="J13" s="9">
        <v>1</v>
      </c>
      <c r="K13" s="9">
        <v>1</v>
      </c>
      <c r="L13" s="9">
        <v>32</v>
      </c>
      <c r="M13" s="9">
        <v>135</v>
      </c>
      <c r="N13" s="9">
        <v>85</v>
      </c>
      <c r="O13" s="9">
        <v>47</v>
      </c>
      <c r="P13" s="9">
        <v>14</v>
      </c>
      <c r="Q13" s="9">
        <v>24</v>
      </c>
      <c r="R13" s="9">
        <v>10</v>
      </c>
      <c r="S13" s="9">
        <v>12</v>
      </c>
      <c r="T13" s="9">
        <v>3</v>
      </c>
      <c r="U13" s="9">
        <v>0</v>
      </c>
      <c r="V13" s="9">
        <v>70</v>
      </c>
      <c r="W13" s="9">
        <v>0</v>
      </c>
      <c r="X13" s="9">
        <v>0</v>
      </c>
      <c r="Y13" s="9">
        <v>0.17499999999999999</v>
      </c>
      <c r="Z13" s="9">
        <v>0.64</v>
      </c>
      <c r="AA13" s="10">
        <v>3.3</v>
      </c>
      <c r="AB13" s="20">
        <f t="shared" si="11"/>
        <v>2.3333333333333335</v>
      </c>
      <c r="AC13" s="54">
        <f t="shared" si="12"/>
        <v>0.62962962962962965</v>
      </c>
      <c r="AD13" s="54">
        <f t="shared" si="13"/>
        <v>0.83333333333333337</v>
      </c>
      <c r="AE13" s="53">
        <f t="shared" si="14"/>
        <v>0.66666666666666663</v>
      </c>
    </row>
    <row r="14" spans="1:32" ht="15.75" thickBot="1" x14ac:dyDescent="0.3">
      <c r="A14">
        <f t="shared" si="4"/>
        <v>10</v>
      </c>
      <c r="B14" t="s">
        <v>152</v>
      </c>
      <c r="C14" s="21" t="s">
        <v>132</v>
      </c>
      <c r="D14" s="8">
        <v>8</v>
      </c>
      <c r="E14" s="9">
        <v>11</v>
      </c>
      <c r="F14" s="9">
        <v>6</v>
      </c>
      <c r="G14" s="9">
        <v>4</v>
      </c>
      <c r="H14" s="9">
        <v>0</v>
      </c>
      <c r="I14" s="9">
        <v>12</v>
      </c>
      <c r="J14" s="9">
        <v>2</v>
      </c>
      <c r="K14" s="9">
        <v>4.5</v>
      </c>
      <c r="L14" s="9">
        <v>38</v>
      </c>
      <c r="M14" s="9">
        <v>142</v>
      </c>
      <c r="N14" s="9">
        <v>95</v>
      </c>
      <c r="O14" s="9">
        <v>55</v>
      </c>
      <c r="P14" s="9">
        <v>18</v>
      </c>
      <c r="Q14" s="9">
        <v>22</v>
      </c>
      <c r="R14" s="9">
        <v>12</v>
      </c>
      <c r="S14" s="9">
        <v>13</v>
      </c>
      <c r="T14" s="9">
        <v>6</v>
      </c>
      <c r="U14" s="9">
        <v>0</v>
      </c>
      <c r="V14" s="9">
        <v>40</v>
      </c>
      <c r="W14" s="9">
        <v>0</v>
      </c>
      <c r="X14" s="9">
        <v>0</v>
      </c>
      <c r="Y14" s="9">
        <v>-0.183</v>
      </c>
      <c r="Z14" s="9">
        <v>0.64</v>
      </c>
      <c r="AA14" s="10">
        <v>-2.5</v>
      </c>
      <c r="AB14" s="20">
        <v>12</v>
      </c>
      <c r="AC14" s="54">
        <f t="shared" si="12"/>
        <v>0.66901408450704225</v>
      </c>
      <c r="AD14" s="54">
        <f t="shared" si="13"/>
        <v>0.92307692307692313</v>
      </c>
      <c r="AE14" s="53">
        <f t="shared" si="14"/>
        <v>1.375</v>
      </c>
    </row>
    <row r="15" spans="1:32" ht="15.75" thickBot="1" x14ac:dyDescent="0.3">
      <c r="A15">
        <f t="shared" si="4"/>
        <v>11</v>
      </c>
      <c r="B15" t="s">
        <v>153</v>
      </c>
      <c r="C15" s="11" t="s">
        <v>135</v>
      </c>
      <c r="D15" s="8">
        <v>9</v>
      </c>
      <c r="E15" s="9">
        <v>7</v>
      </c>
      <c r="F15" s="9">
        <v>1</v>
      </c>
      <c r="G15" s="9">
        <v>1</v>
      </c>
      <c r="H15" s="9">
        <v>2</v>
      </c>
      <c r="I15" s="9">
        <v>11</v>
      </c>
      <c r="J15" s="9">
        <v>0</v>
      </c>
      <c r="K15" s="9">
        <v>1</v>
      </c>
      <c r="L15" s="9">
        <v>36</v>
      </c>
      <c r="M15" s="9">
        <v>127</v>
      </c>
      <c r="N15" s="9">
        <v>80</v>
      </c>
      <c r="O15" s="9">
        <v>40</v>
      </c>
      <c r="P15" s="9">
        <v>12</v>
      </c>
      <c r="Q15" s="9">
        <v>28</v>
      </c>
      <c r="R15" s="9">
        <v>11</v>
      </c>
      <c r="S15" s="9">
        <v>12</v>
      </c>
      <c r="T15" s="9">
        <v>6</v>
      </c>
      <c r="U15" s="9">
        <v>0</v>
      </c>
      <c r="V15" s="9">
        <v>70</v>
      </c>
      <c r="W15" s="9">
        <v>0</v>
      </c>
      <c r="X15" s="9">
        <v>0</v>
      </c>
      <c r="Y15" s="9">
        <v>0.46600000000000003</v>
      </c>
      <c r="Z15" s="9">
        <v>1.43</v>
      </c>
      <c r="AA15" s="10">
        <v>3</v>
      </c>
      <c r="AB15" s="20">
        <f t="shared" si="11"/>
        <v>5.5</v>
      </c>
      <c r="AC15" s="54">
        <f t="shared" si="12"/>
        <v>0.62992125984251968</v>
      </c>
      <c r="AD15" s="54">
        <f t="shared" si="13"/>
        <v>0.91666666666666663</v>
      </c>
      <c r="AE15" s="53">
        <f t="shared" si="14"/>
        <v>1</v>
      </c>
    </row>
    <row r="16" spans="1:32" ht="15.75" thickBot="1" x14ac:dyDescent="0.3">
      <c r="A16">
        <f t="shared" si="4"/>
        <v>12</v>
      </c>
      <c r="B16" t="s">
        <v>182</v>
      </c>
      <c r="C16" s="11" t="s">
        <v>181</v>
      </c>
      <c r="D16" s="8">
        <v>9</v>
      </c>
      <c r="E16" s="9">
        <v>3</v>
      </c>
      <c r="F16" s="9">
        <v>0</v>
      </c>
      <c r="G16" s="9">
        <v>0</v>
      </c>
      <c r="H16" s="9">
        <v>0</v>
      </c>
      <c r="I16" s="9">
        <v>11</v>
      </c>
      <c r="J16" s="9">
        <v>0</v>
      </c>
      <c r="K16" s="9">
        <v>0</v>
      </c>
      <c r="L16" s="9">
        <v>31</v>
      </c>
      <c r="M16" s="9">
        <v>118</v>
      </c>
      <c r="N16" s="9">
        <v>88</v>
      </c>
      <c r="O16" s="9">
        <v>45</v>
      </c>
      <c r="P16" s="9">
        <v>24</v>
      </c>
      <c r="Q16" s="9">
        <v>19</v>
      </c>
      <c r="R16" s="9">
        <v>8</v>
      </c>
      <c r="S16" s="9">
        <v>12</v>
      </c>
      <c r="T16" s="9">
        <v>4</v>
      </c>
      <c r="U16" s="9">
        <v>0</v>
      </c>
      <c r="V16" s="9">
        <v>77</v>
      </c>
      <c r="W16" s="9">
        <v>0</v>
      </c>
      <c r="X16" s="9">
        <v>0</v>
      </c>
      <c r="Y16" s="9">
        <v>0.53200000000000003</v>
      </c>
      <c r="Z16" s="9">
        <v>0.99</v>
      </c>
      <c r="AA16" s="10">
        <v>4</v>
      </c>
      <c r="AB16" s="20">
        <v>11</v>
      </c>
      <c r="AC16" s="54">
        <f t="shared" ref="AC16" si="15">N16/M16</f>
        <v>0.74576271186440679</v>
      </c>
      <c r="AD16" s="54">
        <f t="shared" ref="AD16" si="16">R16/S16</f>
        <v>0.66666666666666663</v>
      </c>
      <c r="AE16" s="53">
        <f t="shared" ref="AE16" si="17">(H16+E16)/D16</f>
        <v>0.33333333333333331</v>
      </c>
    </row>
    <row r="17" spans="1:32" ht="15.75" thickBot="1" x14ac:dyDescent="0.3">
      <c r="A17">
        <f t="shared" si="4"/>
        <v>13</v>
      </c>
      <c r="B17" t="s">
        <v>184</v>
      </c>
      <c r="C17" s="11" t="s">
        <v>183</v>
      </c>
      <c r="D17" s="8">
        <v>9</v>
      </c>
      <c r="E17" s="9">
        <v>5</v>
      </c>
      <c r="F17" s="9">
        <v>2</v>
      </c>
      <c r="G17" s="9">
        <v>1</v>
      </c>
      <c r="H17" s="9">
        <v>0</v>
      </c>
      <c r="I17" s="9">
        <v>9</v>
      </c>
      <c r="J17" s="9">
        <v>1</v>
      </c>
      <c r="K17" s="9">
        <v>1</v>
      </c>
      <c r="L17" s="9">
        <v>33</v>
      </c>
      <c r="M17" s="9">
        <v>122</v>
      </c>
      <c r="N17" s="9">
        <v>90</v>
      </c>
      <c r="O17" s="9">
        <v>49</v>
      </c>
      <c r="P17" s="9">
        <v>13</v>
      </c>
      <c r="Q17" s="9">
        <v>28</v>
      </c>
      <c r="R17" s="9">
        <v>14</v>
      </c>
      <c r="S17" s="9">
        <v>10</v>
      </c>
      <c r="T17" s="9">
        <v>3</v>
      </c>
      <c r="U17" s="9">
        <v>0</v>
      </c>
      <c r="V17" s="9">
        <v>72</v>
      </c>
      <c r="W17" s="9">
        <v>0</v>
      </c>
      <c r="X17" s="9">
        <v>0</v>
      </c>
      <c r="Y17" s="9">
        <v>0.27600000000000002</v>
      </c>
      <c r="Z17" s="9">
        <v>0.91</v>
      </c>
      <c r="AA17" s="10">
        <v>2</v>
      </c>
      <c r="AB17" s="20">
        <v>9</v>
      </c>
      <c r="AC17" s="54">
        <f t="shared" ref="AC17" si="18">N17/M17</f>
        <v>0.73770491803278693</v>
      </c>
      <c r="AD17" s="54">
        <f t="shared" ref="AD17" si="19">R17/S17</f>
        <v>1.4</v>
      </c>
      <c r="AE17" s="53">
        <f t="shared" ref="AE17" si="20">(H17+E17)/D17</f>
        <v>0.55555555555555558</v>
      </c>
    </row>
    <row r="18" spans="1:32" s="15" customFormat="1" ht="15.75" thickBot="1" x14ac:dyDescent="0.3">
      <c r="A18" s="15" t="s">
        <v>191</v>
      </c>
      <c r="B18" s="15" t="s">
        <v>193</v>
      </c>
      <c r="C18" s="15" t="s">
        <v>193</v>
      </c>
      <c r="D18" s="30">
        <f>SUM(D12:D17)</f>
        <v>55</v>
      </c>
      <c r="E18" s="30">
        <f t="shared" ref="E18:J18" si="21">SUM(E12:E17)</f>
        <v>42</v>
      </c>
      <c r="F18" s="30">
        <f t="shared" si="21"/>
        <v>14</v>
      </c>
      <c r="G18" s="30">
        <f t="shared" si="21"/>
        <v>11</v>
      </c>
      <c r="H18" s="30">
        <f t="shared" si="21"/>
        <v>9</v>
      </c>
      <c r="I18" s="30">
        <f t="shared" si="21"/>
        <v>61</v>
      </c>
      <c r="J18" s="30">
        <f t="shared" si="21"/>
        <v>6</v>
      </c>
      <c r="K18" s="31">
        <f>G18*9/D18</f>
        <v>1.8</v>
      </c>
      <c r="L18" s="30">
        <f t="shared" ref="L18:T18" si="22">SUM(L12:L17)</f>
        <v>218</v>
      </c>
      <c r="M18" s="30">
        <f t="shared" si="22"/>
        <v>823</v>
      </c>
      <c r="N18" s="30">
        <f t="shared" si="22"/>
        <v>557</v>
      </c>
      <c r="O18" s="30">
        <f t="shared" si="22"/>
        <v>300</v>
      </c>
      <c r="P18" s="30">
        <f t="shared" si="22"/>
        <v>91</v>
      </c>
      <c r="Q18" s="30">
        <f t="shared" si="22"/>
        <v>166</v>
      </c>
      <c r="R18" s="30">
        <f t="shared" si="22"/>
        <v>70</v>
      </c>
      <c r="S18" s="30">
        <f t="shared" si="22"/>
        <v>77</v>
      </c>
      <c r="T18" s="30">
        <f t="shared" si="22"/>
        <v>30</v>
      </c>
      <c r="U18" s="32"/>
      <c r="V18" s="30">
        <f t="shared" ref="V18:X18" si="23">SUM(V12:V17)</f>
        <v>399</v>
      </c>
      <c r="W18" s="30">
        <f t="shared" si="23"/>
        <v>4</v>
      </c>
      <c r="X18" s="30">
        <f t="shared" si="23"/>
        <v>1</v>
      </c>
      <c r="Y18" s="32"/>
      <c r="Z18" s="30">
        <f t="shared" ref="Z18:AA18" si="24">SUM(Z12:Z17)</f>
        <v>6.4200000000000008</v>
      </c>
      <c r="AA18" s="30">
        <f t="shared" si="24"/>
        <v>11</v>
      </c>
      <c r="AB18" s="47">
        <f>I18/H18</f>
        <v>6.7777777777777777</v>
      </c>
      <c r="AC18" s="41">
        <f>N18/M18</f>
        <v>0.67679222357229651</v>
      </c>
      <c r="AD18" s="41">
        <f>R18/S18</f>
        <v>0.90909090909090906</v>
      </c>
      <c r="AE18" s="47">
        <f>(H18+E18)/D18</f>
        <v>0.92727272727272725</v>
      </c>
      <c r="AF18" s="41">
        <f>(X18/W18)</f>
        <v>0.25</v>
      </c>
    </row>
    <row r="19" spans="1:32" s="15" customFormat="1" ht="15.75" thickBot="1" x14ac:dyDescent="0.3">
      <c r="B19" s="15" t="s">
        <v>138</v>
      </c>
      <c r="C19" s="15" t="s">
        <v>138</v>
      </c>
      <c r="D19" s="33">
        <f>D18/6</f>
        <v>9.1666666666666661</v>
      </c>
      <c r="E19" s="33">
        <f t="shared" ref="E19:J19" si="25">E18/6</f>
        <v>7</v>
      </c>
      <c r="F19" s="33">
        <f t="shared" si="25"/>
        <v>2.3333333333333335</v>
      </c>
      <c r="G19" s="33">
        <f t="shared" si="25"/>
        <v>1.8333333333333333</v>
      </c>
      <c r="H19" s="33">
        <f t="shared" si="25"/>
        <v>1.5</v>
      </c>
      <c r="I19" s="33">
        <f t="shared" si="25"/>
        <v>10.166666666666666</v>
      </c>
      <c r="J19" s="33">
        <f t="shared" si="25"/>
        <v>1</v>
      </c>
      <c r="K19" s="31">
        <f>G19*9/D19</f>
        <v>1.8</v>
      </c>
      <c r="L19" s="33">
        <f t="shared" ref="L19:T19" si="26">L18/6</f>
        <v>36.333333333333336</v>
      </c>
      <c r="M19" s="33">
        <f t="shared" si="26"/>
        <v>137.16666666666666</v>
      </c>
      <c r="N19" s="33">
        <f t="shared" si="26"/>
        <v>92.833333333333329</v>
      </c>
      <c r="O19" s="33">
        <f t="shared" si="26"/>
        <v>50</v>
      </c>
      <c r="P19" s="33">
        <f t="shared" si="26"/>
        <v>15.166666666666666</v>
      </c>
      <c r="Q19" s="33">
        <f t="shared" si="26"/>
        <v>27.666666666666668</v>
      </c>
      <c r="R19" s="33">
        <f t="shared" si="26"/>
        <v>11.666666666666666</v>
      </c>
      <c r="S19" s="33">
        <f t="shared" si="26"/>
        <v>12.833333333333334</v>
      </c>
      <c r="T19" s="33">
        <f t="shared" si="26"/>
        <v>5</v>
      </c>
      <c r="U19" s="32"/>
      <c r="V19" s="33">
        <f t="shared" ref="V19:X19" si="27">V18/6</f>
        <v>66.5</v>
      </c>
      <c r="W19" s="33">
        <f t="shared" si="27"/>
        <v>0.66666666666666663</v>
      </c>
      <c r="X19" s="33">
        <f t="shared" si="27"/>
        <v>0.16666666666666666</v>
      </c>
      <c r="Y19" s="32"/>
      <c r="Z19" s="33">
        <f t="shared" ref="Z19:AA19" si="28">Z18/6</f>
        <v>1.07</v>
      </c>
      <c r="AA19" s="33">
        <f t="shared" si="28"/>
        <v>1.8333333333333333</v>
      </c>
    </row>
    <row r="20" spans="1:32" s="15" customFormat="1" ht="15.75" thickBot="1" x14ac:dyDescent="0.3">
      <c r="A20" s="15" t="s">
        <v>197</v>
      </c>
      <c r="B20" s="15" t="s">
        <v>192</v>
      </c>
      <c r="C20" s="15" t="s">
        <v>192</v>
      </c>
      <c r="D20" s="19">
        <f t="shared" ref="D20:J20" si="29">D10+D18</f>
        <v>121</v>
      </c>
      <c r="E20" s="19">
        <f t="shared" si="29"/>
        <v>91</v>
      </c>
      <c r="F20" s="19">
        <f t="shared" si="29"/>
        <v>34</v>
      </c>
      <c r="G20" s="19">
        <f t="shared" si="29"/>
        <v>28</v>
      </c>
      <c r="H20" s="19">
        <f t="shared" si="29"/>
        <v>34</v>
      </c>
      <c r="I20" s="19">
        <f t="shared" si="29"/>
        <v>115</v>
      </c>
      <c r="J20" s="19">
        <f t="shared" si="29"/>
        <v>9</v>
      </c>
      <c r="K20" s="31">
        <f>G20*9/D20</f>
        <v>2.0826446280991737</v>
      </c>
      <c r="L20" s="19">
        <f t="shared" ref="L20:T20" si="30">L10+L18</f>
        <v>491</v>
      </c>
      <c r="M20" s="19">
        <f t="shared" si="30"/>
        <v>1879</v>
      </c>
      <c r="N20" s="19">
        <f t="shared" si="30"/>
        <v>1216</v>
      </c>
      <c r="O20" s="19">
        <f t="shared" si="30"/>
        <v>666</v>
      </c>
      <c r="P20" s="19">
        <f t="shared" si="30"/>
        <v>195</v>
      </c>
      <c r="Q20" s="19">
        <f t="shared" si="30"/>
        <v>355</v>
      </c>
      <c r="R20" s="19">
        <f t="shared" si="30"/>
        <v>159</v>
      </c>
      <c r="S20" s="19">
        <f t="shared" si="30"/>
        <v>180</v>
      </c>
      <c r="T20" s="19">
        <f t="shared" si="30"/>
        <v>70</v>
      </c>
      <c r="U20" s="19"/>
      <c r="V20" s="19">
        <f>V10+V18</f>
        <v>802</v>
      </c>
      <c r="W20" s="19">
        <f>W10+W18</f>
        <v>11</v>
      </c>
      <c r="X20" s="19">
        <f>X10+X18</f>
        <v>1</v>
      </c>
      <c r="Y20" s="19"/>
      <c r="Z20" s="19">
        <f>Z10+Z18</f>
        <v>14.399999999999999</v>
      </c>
      <c r="AA20" s="19">
        <f>AA10+AA18</f>
        <v>21.3</v>
      </c>
      <c r="AB20" s="47">
        <f>I20/H20</f>
        <v>3.3823529411764706</v>
      </c>
      <c r="AC20" s="41">
        <f>N20/M20</f>
        <v>0.64715274081958485</v>
      </c>
      <c r="AD20" s="41">
        <f>R20/S20</f>
        <v>0.8833333333333333</v>
      </c>
      <c r="AE20" s="47">
        <f>(H20+E20)/D20</f>
        <v>1.0330578512396693</v>
      </c>
      <c r="AF20" s="41">
        <f>(X20/W20)</f>
        <v>9.0909090909090912E-2</v>
      </c>
    </row>
    <row r="21" spans="1:32" s="15" customFormat="1" ht="15.75" thickBot="1" x14ac:dyDescent="0.3">
      <c r="C21" s="15" t="s">
        <v>190</v>
      </c>
      <c r="D21" s="19">
        <f t="shared" ref="D21:J21" si="31">D20/13</f>
        <v>9.3076923076923084</v>
      </c>
      <c r="E21" s="19">
        <f t="shared" si="31"/>
        <v>7</v>
      </c>
      <c r="F21" s="19">
        <f t="shared" si="31"/>
        <v>2.6153846153846154</v>
      </c>
      <c r="G21" s="19">
        <f t="shared" si="31"/>
        <v>2.1538461538461537</v>
      </c>
      <c r="H21" s="19">
        <f t="shared" si="31"/>
        <v>2.6153846153846154</v>
      </c>
      <c r="I21" s="19">
        <f t="shared" si="31"/>
        <v>8.8461538461538467</v>
      </c>
      <c r="J21" s="19">
        <f t="shared" si="31"/>
        <v>0.69230769230769229</v>
      </c>
      <c r="K21" s="31">
        <f>G21*9/D21</f>
        <v>2.0826446280991733</v>
      </c>
      <c r="L21" s="19">
        <f t="shared" ref="L21:T21" si="32">L20/13</f>
        <v>37.769230769230766</v>
      </c>
      <c r="M21" s="19">
        <f t="shared" si="32"/>
        <v>144.53846153846155</v>
      </c>
      <c r="N21" s="19">
        <f t="shared" si="32"/>
        <v>93.538461538461533</v>
      </c>
      <c r="O21" s="19">
        <f t="shared" si="32"/>
        <v>51.230769230769234</v>
      </c>
      <c r="P21" s="19">
        <f t="shared" si="32"/>
        <v>15</v>
      </c>
      <c r="Q21" s="19">
        <f t="shared" si="32"/>
        <v>27.307692307692307</v>
      </c>
      <c r="R21" s="19">
        <f t="shared" si="32"/>
        <v>12.23076923076923</v>
      </c>
      <c r="S21" s="19">
        <f t="shared" si="32"/>
        <v>13.846153846153847</v>
      </c>
      <c r="T21" s="19">
        <f t="shared" si="32"/>
        <v>5.384615384615385</v>
      </c>
      <c r="U21" s="19"/>
      <c r="V21" s="19">
        <f>V20/13</f>
        <v>61.692307692307693</v>
      </c>
      <c r="W21" s="19">
        <f>W20/13</f>
        <v>0.84615384615384615</v>
      </c>
      <c r="X21" s="19">
        <f>X20/13</f>
        <v>7.6923076923076927E-2</v>
      </c>
      <c r="Y21" s="19"/>
      <c r="Z21" s="19">
        <f>Z20/13</f>
        <v>1.1076923076923075</v>
      </c>
      <c r="AA21" s="19">
        <f>AA20/13</f>
        <v>1.6384615384615384</v>
      </c>
    </row>
    <row r="22" spans="1:32" ht="15.75" thickBot="1" x14ac:dyDescent="0.3">
      <c r="A22">
        <v>14</v>
      </c>
      <c r="B22" s="66" t="s">
        <v>198</v>
      </c>
      <c r="C22" s="65" t="s">
        <v>196</v>
      </c>
      <c r="D22" s="8">
        <v>11</v>
      </c>
      <c r="E22" s="9">
        <v>12</v>
      </c>
      <c r="F22" s="9">
        <v>9</v>
      </c>
      <c r="G22" s="9">
        <v>9</v>
      </c>
      <c r="H22" s="9">
        <v>4</v>
      </c>
      <c r="I22" s="9">
        <v>10</v>
      </c>
      <c r="J22" s="9">
        <v>2</v>
      </c>
      <c r="K22" s="9">
        <v>7.36</v>
      </c>
      <c r="L22" s="9">
        <v>50</v>
      </c>
      <c r="M22" s="9">
        <v>187</v>
      </c>
      <c r="N22" s="9">
        <v>119</v>
      </c>
      <c r="O22" s="9">
        <v>66</v>
      </c>
      <c r="P22" s="9">
        <v>22</v>
      </c>
      <c r="Q22" s="9">
        <v>31</v>
      </c>
      <c r="R22" s="9">
        <v>18</v>
      </c>
      <c r="S22" s="9">
        <v>18</v>
      </c>
      <c r="T22" s="9">
        <v>4</v>
      </c>
      <c r="U22" s="9">
        <v>0</v>
      </c>
      <c r="V22" s="9">
        <v>25</v>
      </c>
      <c r="W22" s="9">
        <v>1</v>
      </c>
      <c r="X22" s="9">
        <v>1</v>
      </c>
      <c r="Y22" s="9">
        <v>-0.56299999999999994</v>
      </c>
      <c r="Z22" s="9">
        <v>1.64</v>
      </c>
      <c r="AA22" s="10">
        <v>-4.0999999999999996</v>
      </c>
      <c r="AB22" s="20">
        <f t="shared" ref="AB22:AB24" si="33">I22/H22</f>
        <v>2.5</v>
      </c>
      <c r="AC22" s="54">
        <f t="shared" ref="AC22:AC24" si="34">N22/M22</f>
        <v>0.63636363636363635</v>
      </c>
      <c r="AD22" s="54">
        <f t="shared" ref="AD22:AD24" si="35">R22/S22</f>
        <v>1</v>
      </c>
      <c r="AE22" s="53">
        <f t="shared" ref="AE22:AE24" si="36">(H22+E22)/D22</f>
        <v>1.4545454545454546</v>
      </c>
    </row>
    <row r="23" spans="1:32" ht="15.75" thickBot="1" x14ac:dyDescent="0.3">
      <c r="A23">
        <f t="shared" ref="A23:A28" si="37">A22+1</f>
        <v>15</v>
      </c>
      <c r="B23" s="66" t="s">
        <v>200</v>
      </c>
      <c r="C23" s="13" t="s">
        <v>199</v>
      </c>
      <c r="D23" s="8">
        <v>11.2</v>
      </c>
      <c r="E23" s="9">
        <v>12</v>
      </c>
      <c r="F23" s="9">
        <v>5</v>
      </c>
      <c r="G23" s="9">
        <v>4</v>
      </c>
      <c r="H23" s="9">
        <v>2</v>
      </c>
      <c r="I23" s="9">
        <v>5</v>
      </c>
      <c r="J23" s="9">
        <v>1</v>
      </c>
      <c r="K23" s="9">
        <v>3.09</v>
      </c>
      <c r="L23" s="9">
        <v>52</v>
      </c>
      <c r="M23" s="9">
        <v>188</v>
      </c>
      <c r="N23" s="9">
        <v>116</v>
      </c>
      <c r="O23" s="9">
        <v>67</v>
      </c>
      <c r="P23" s="9">
        <v>16</v>
      </c>
      <c r="Q23" s="9">
        <v>33</v>
      </c>
      <c r="R23" s="9">
        <v>19</v>
      </c>
      <c r="S23" s="9">
        <v>25</v>
      </c>
      <c r="T23" s="9">
        <v>9</v>
      </c>
      <c r="U23" s="9">
        <v>0</v>
      </c>
      <c r="V23" s="9">
        <v>49</v>
      </c>
      <c r="W23" s="9">
        <v>2</v>
      </c>
      <c r="X23" s="9">
        <v>2</v>
      </c>
      <c r="Y23" s="9">
        <v>-0.28199999999999997</v>
      </c>
      <c r="Z23" s="9">
        <v>1.87</v>
      </c>
      <c r="AA23" s="10">
        <v>0.2</v>
      </c>
      <c r="AB23" s="20">
        <f t="shared" si="33"/>
        <v>2.5</v>
      </c>
      <c r="AC23" s="54">
        <f t="shared" si="34"/>
        <v>0.61702127659574468</v>
      </c>
      <c r="AD23" s="54">
        <f t="shared" si="35"/>
        <v>0.76</v>
      </c>
      <c r="AE23" s="53">
        <f t="shared" si="36"/>
        <v>1.25</v>
      </c>
    </row>
    <row r="24" spans="1:32" ht="15.75" thickBot="1" x14ac:dyDescent="0.3">
      <c r="A24">
        <f t="shared" si="37"/>
        <v>16</v>
      </c>
      <c r="B24" s="66" t="s">
        <v>202</v>
      </c>
      <c r="C24" s="65" t="s">
        <v>201</v>
      </c>
      <c r="D24" s="8">
        <v>9</v>
      </c>
      <c r="E24" s="9">
        <v>10</v>
      </c>
      <c r="F24" s="9">
        <v>3</v>
      </c>
      <c r="G24" s="9">
        <v>3</v>
      </c>
      <c r="H24" s="9">
        <v>4</v>
      </c>
      <c r="I24" s="9">
        <v>9</v>
      </c>
      <c r="J24" s="9">
        <v>0</v>
      </c>
      <c r="K24" s="9">
        <v>3</v>
      </c>
      <c r="L24" s="9">
        <v>42</v>
      </c>
      <c r="M24" s="9">
        <v>150</v>
      </c>
      <c r="N24" s="9">
        <v>92</v>
      </c>
      <c r="O24" s="9">
        <v>51</v>
      </c>
      <c r="P24" s="9">
        <v>14</v>
      </c>
      <c r="Q24" s="9">
        <v>27</v>
      </c>
      <c r="R24" s="9">
        <v>17</v>
      </c>
      <c r="S24" s="9">
        <v>12</v>
      </c>
      <c r="T24" s="9">
        <v>6</v>
      </c>
      <c r="U24" s="9">
        <v>0</v>
      </c>
      <c r="V24" s="9">
        <v>44</v>
      </c>
      <c r="W24" s="9">
        <v>0</v>
      </c>
      <c r="X24" s="9">
        <v>0</v>
      </c>
      <c r="Y24" s="9">
        <v>5.8000000000000003E-2</v>
      </c>
      <c r="Z24" s="9">
        <v>0.3</v>
      </c>
      <c r="AA24" s="10">
        <v>1.1000000000000001</v>
      </c>
      <c r="AB24" s="20">
        <f t="shared" si="33"/>
        <v>2.25</v>
      </c>
      <c r="AC24" s="54">
        <f t="shared" si="34"/>
        <v>0.61333333333333329</v>
      </c>
      <c r="AD24" s="54">
        <f t="shared" si="35"/>
        <v>1.4166666666666667</v>
      </c>
      <c r="AE24" s="53">
        <f t="shared" si="36"/>
        <v>1.5555555555555556</v>
      </c>
    </row>
    <row r="25" spans="1:32" ht="15.75" thickBot="1" x14ac:dyDescent="0.3">
      <c r="A25">
        <f t="shared" si="37"/>
        <v>17</v>
      </c>
      <c r="B25" s="66" t="s">
        <v>144</v>
      </c>
      <c r="C25" t="s">
        <v>209</v>
      </c>
      <c r="D25" s="8">
        <v>9</v>
      </c>
      <c r="E25" s="9">
        <v>7</v>
      </c>
      <c r="F25" s="9">
        <v>3</v>
      </c>
      <c r="G25" s="9">
        <v>2</v>
      </c>
      <c r="H25" s="9">
        <v>1</v>
      </c>
      <c r="I25" s="9">
        <v>6</v>
      </c>
      <c r="J25" s="9">
        <v>1</v>
      </c>
      <c r="K25" s="9">
        <v>2</v>
      </c>
      <c r="L25" s="9">
        <v>34</v>
      </c>
      <c r="M25" s="9">
        <v>119</v>
      </c>
      <c r="N25" s="9">
        <v>82</v>
      </c>
      <c r="O25" s="9">
        <v>55</v>
      </c>
      <c r="P25" s="9">
        <v>6</v>
      </c>
      <c r="Q25" s="9">
        <v>21</v>
      </c>
      <c r="R25" s="9">
        <v>17</v>
      </c>
      <c r="S25" s="9">
        <v>9</v>
      </c>
      <c r="T25" s="9">
        <v>5</v>
      </c>
      <c r="U25" s="9">
        <v>0</v>
      </c>
      <c r="V25" s="9">
        <v>65</v>
      </c>
      <c r="W25" s="9">
        <v>0</v>
      </c>
      <c r="X25" s="9">
        <v>0</v>
      </c>
      <c r="Y25" s="9">
        <v>-4.2999999999999997E-2</v>
      </c>
      <c r="Z25" s="9">
        <v>0.79</v>
      </c>
      <c r="AA25" s="10">
        <v>1.1000000000000001</v>
      </c>
      <c r="AB25" s="20">
        <f t="shared" ref="AB25:AB27" si="38">I25/H25</f>
        <v>6</v>
      </c>
      <c r="AC25" s="54">
        <f t="shared" ref="AC25:AC27" si="39">N25/M25</f>
        <v>0.68907563025210083</v>
      </c>
      <c r="AD25" s="54">
        <f t="shared" ref="AD25:AD27" si="40">R25/S25</f>
        <v>1.8888888888888888</v>
      </c>
      <c r="AE25" s="53">
        <f t="shared" ref="AE25:AE27" si="41">(H25+E25)/D25</f>
        <v>0.88888888888888884</v>
      </c>
    </row>
    <row r="26" spans="1:32" ht="15.75" thickBot="1" x14ac:dyDescent="0.3">
      <c r="A26">
        <f t="shared" si="37"/>
        <v>18</v>
      </c>
      <c r="B26" s="66" t="s">
        <v>244</v>
      </c>
      <c r="C26" t="s">
        <v>240</v>
      </c>
      <c r="D26" s="8">
        <v>9</v>
      </c>
      <c r="E26" s="9">
        <v>5</v>
      </c>
      <c r="F26" s="9">
        <v>1</v>
      </c>
      <c r="G26" s="9">
        <v>1</v>
      </c>
      <c r="H26" s="9">
        <v>4</v>
      </c>
      <c r="I26" s="9">
        <v>9</v>
      </c>
      <c r="J26" s="9">
        <v>1</v>
      </c>
      <c r="K26" s="9">
        <v>1</v>
      </c>
      <c r="L26" s="9">
        <v>37</v>
      </c>
      <c r="M26" s="9">
        <v>149</v>
      </c>
      <c r="N26" s="9">
        <v>91</v>
      </c>
      <c r="O26" s="9">
        <v>54</v>
      </c>
      <c r="P26" s="9">
        <v>11</v>
      </c>
      <c r="Q26" s="9">
        <v>26</v>
      </c>
      <c r="R26" s="9">
        <v>12</v>
      </c>
      <c r="S26" s="9">
        <v>12</v>
      </c>
      <c r="T26" s="9">
        <v>2</v>
      </c>
      <c r="U26" s="9">
        <v>0</v>
      </c>
      <c r="V26" s="9">
        <v>63</v>
      </c>
      <c r="W26" s="9">
        <v>2</v>
      </c>
      <c r="X26" s="9">
        <v>0</v>
      </c>
      <c r="Y26" s="9">
        <v>0.39900000000000002</v>
      </c>
      <c r="Z26" s="9">
        <v>1.1499999999999999</v>
      </c>
      <c r="AA26" s="10">
        <v>3.1</v>
      </c>
      <c r="AB26" s="20">
        <f t="shared" si="38"/>
        <v>2.25</v>
      </c>
      <c r="AC26" s="54">
        <f t="shared" si="39"/>
        <v>0.61073825503355705</v>
      </c>
      <c r="AD26" s="54">
        <f t="shared" si="40"/>
        <v>1</v>
      </c>
      <c r="AE26" s="53">
        <f t="shared" si="41"/>
        <v>1</v>
      </c>
    </row>
    <row r="27" spans="1:32" ht="15.75" thickBot="1" x14ac:dyDescent="0.3">
      <c r="A27">
        <f t="shared" si="37"/>
        <v>19</v>
      </c>
      <c r="B27" t="s">
        <v>243</v>
      </c>
      <c r="C27" s="21" t="s">
        <v>241</v>
      </c>
      <c r="D27" s="8">
        <v>9</v>
      </c>
      <c r="E27" s="9">
        <v>11</v>
      </c>
      <c r="F27" s="9">
        <v>4</v>
      </c>
      <c r="G27" s="9">
        <v>4</v>
      </c>
      <c r="H27" s="9">
        <v>3</v>
      </c>
      <c r="I27" s="9">
        <v>9</v>
      </c>
      <c r="J27" s="9">
        <v>1</v>
      </c>
      <c r="K27" s="9">
        <v>4</v>
      </c>
      <c r="L27" s="9">
        <v>41</v>
      </c>
      <c r="M27" s="9">
        <v>146</v>
      </c>
      <c r="N27" s="9">
        <v>91</v>
      </c>
      <c r="O27" s="9">
        <v>48</v>
      </c>
      <c r="P27" s="9">
        <v>15</v>
      </c>
      <c r="Q27" s="9">
        <v>28</v>
      </c>
      <c r="R27" s="9">
        <v>10</v>
      </c>
      <c r="S27" s="9">
        <v>18</v>
      </c>
      <c r="T27" s="9">
        <v>15</v>
      </c>
      <c r="U27" s="9">
        <v>0</v>
      </c>
      <c r="V27" s="9">
        <v>47</v>
      </c>
      <c r="W27" s="9">
        <v>1</v>
      </c>
      <c r="X27" s="9">
        <v>0</v>
      </c>
      <c r="Y27" s="9">
        <v>-0.128</v>
      </c>
      <c r="Z27" s="9">
        <v>1.32</v>
      </c>
      <c r="AA27" s="10">
        <v>0.1</v>
      </c>
      <c r="AB27" s="20">
        <f t="shared" si="38"/>
        <v>3</v>
      </c>
      <c r="AC27" s="54">
        <f t="shared" si="39"/>
        <v>0.62328767123287676</v>
      </c>
      <c r="AD27" s="54">
        <f t="shared" si="40"/>
        <v>0.55555555555555558</v>
      </c>
      <c r="AE27" s="53">
        <f t="shared" si="41"/>
        <v>1.5555555555555556</v>
      </c>
    </row>
    <row r="28" spans="1:32" ht="15.75" thickBot="1" x14ac:dyDescent="0.3">
      <c r="A28">
        <f t="shared" si="37"/>
        <v>20</v>
      </c>
      <c r="B28" t="s">
        <v>253</v>
      </c>
      <c r="C28" s="21" t="s">
        <v>254</v>
      </c>
      <c r="D28" s="8">
        <v>9</v>
      </c>
      <c r="E28" s="9">
        <v>9</v>
      </c>
      <c r="F28" s="9">
        <v>5</v>
      </c>
      <c r="G28" s="9">
        <v>5</v>
      </c>
      <c r="H28" s="9">
        <v>4</v>
      </c>
      <c r="I28" s="9">
        <v>1</v>
      </c>
      <c r="J28" s="9">
        <v>0</v>
      </c>
      <c r="K28" s="9">
        <v>5</v>
      </c>
      <c r="L28" s="9">
        <v>38</v>
      </c>
      <c r="M28" s="9">
        <v>115</v>
      </c>
      <c r="N28" s="9">
        <v>72</v>
      </c>
      <c r="O28" s="9">
        <v>44</v>
      </c>
      <c r="P28" s="9">
        <v>9</v>
      </c>
      <c r="Q28" s="9">
        <v>19</v>
      </c>
      <c r="R28" s="9">
        <v>16</v>
      </c>
      <c r="S28" s="9">
        <v>16</v>
      </c>
      <c r="T28" s="9">
        <v>7</v>
      </c>
      <c r="U28" s="9">
        <v>0</v>
      </c>
      <c r="V28" s="9">
        <v>47</v>
      </c>
      <c r="W28" s="9">
        <v>0</v>
      </c>
      <c r="X28" s="9">
        <v>0</v>
      </c>
      <c r="Y28" s="9">
        <v>-0.45100000000000001</v>
      </c>
      <c r="Z28" s="9">
        <v>1.78</v>
      </c>
      <c r="AA28" s="10">
        <v>-0.9</v>
      </c>
      <c r="AB28" s="20">
        <f t="shared" ref="AB28" si="42">I28/H28</f>
        <v>0.25</v>
      </c>
      <c r="AC28" s="54">
        <f t="shared" ref="AC28" si="43">N28/M28</f>
        <v>0.62608695652173918</v>
      </c>
      <c r="AD28" s="54">
        <f t="shared" ref="AD28" si="44">R28/S28</f>
        <v>1</v>
      </c>
      <c r="AE28" s="53">
        <f t="shared" ref="AE28" si="45">(H28+E28)/D28</f>
        <v>1.4444444444444444</v>
      </c>
    </row>
    <row r="29" spans="1:32" s="14" customFormat="1" ht="15.75" thickBot="1" x14ac:dyDescent="0.3">
      <c r="A29" s="14" t="s">
        <v>191</v>
      </c>
      <c r="B29" s="14" t="s">
        <v>435</v>
      </c>
      <c r="C29" s="14" t="s">
        <v>435</v>
      </c>
      <c r="D29" s="23">
        <f t="shared" ref="D29:J29" si="46">SUM(D22:D28)</f>
        <v>67.2</v>
      </c>
      <c r="E29" s="23">
        <f t="shared" si="46"/>
        <v>66</v>
      </c>
      <c r="F29" s="23">
        <f t="shared" si="46"/>
        <v>30</v>
      </c>
      <c r="G29" s="23">
        <f t="shared" si="46"/>
        <v>28</v>
      </c>
      <c r="H29" s="23">
        <f t="shared" si="46"/>
        <v>22</v>
      </c>
      <c r="I29" s="23">
        <f t="shared" si="46"/>
        <v>49</v>
      </c>
      <c r="J29" s="23">
        <f t="shared" si="46"/>
        <v>6</v>
      </c>
      <c r="K29" s="27">
        <f>G29*9/D29</f>
        <v>3.75</v>
      </c>
      <c r="L29" s="23">
        <f t="shared" ref="L29:T29" si="47">SUM(L22:L28)</f>
        <v>294</v>
      </c>
      <c r="M29" s="23">
        <f t="shared" si="47"/>
        <v>1054</v>
      </c>
      <c r="N29" s="23">
        <f t="shared" si="47"/>
        <v>663</v>
      </c>
      <c r="O29" s="23">
        <f t="shared" si="47"/>
        <v>385</v>
      </c>
      <c r="P29" s="23">
        <f t="shared" si="47"/>
        <v>93</v>
      </c>
      <c r="Q29" s="23">
        <f t="shared" si="47"/>
        <v>185</v>
      </c>
      <c r="R29" s="23">
        <f t="shared" si="47"/>
        <v>109</v>
      </c>
      <c r="S29" s="23">
        <f t="shared" si="47"/>
        <v>110</v>
      </c>
      <c r="T29" s="23">
        <f t="shared" si="47"/>
        <v>48</v>
      </c>
      <c r="U29" s="24"/>
      <c r="V29" s="23">
        <f>SUM(V22:V28)</f>
        <v>340</v>
      </c>
      <c r="W29" s="23">
        <f>SUM(W22:W28)</f>
        <v>6</v>
      </c>
      <c r="X29" s="23">
        <f>SUM(X22:X28)</f>
        <v>3</v>
      </c>
      <c r="Y29" s="24"/>
      <c r="Z29" s="23">
        <f>SUM(Z22:Z28)</f>
        <v>8.85</v>
      </c>
      <c r="AA29" s="23">
        <f>SUM(AA22:AA28)</f>
        <v>0.60000000000000087</v>
      </c>
      <c r="AB29" s="46">
        <f>I29/H29</f>
        <v>2.2272727272727271</v>
      </c>
      <c r="AC29" s="42">
        <f>N29/M29</f>
        <v>0.62903225806451613</v>
      </c>
      <c r="AD29" s="42">
        <f>R29/S29</f>
        <v>0.99090909090909096</v>
      </c>
      <c r="AE29" s="46">
        <f>(H29+E29)/D29</f>
        <v>1.3095238095238095</v>
      </c>
      <c r="AF29" s="42">
        <f>(X29/W29)</f>
        <v>0.5</v>
      </c>
    </row>
    <row r="30" spans="1:32" s="14" customFormat="1" ht="15.75" thickBot="1" x14ac:dyDescent="0.3">
      <c r="B30" s="14" t="s">
        <v>138</v>
      </c>
      <c r="C30" s="14" t="s">
        <v>138</v>
      </c>
      <c r="D30" s="25">
        <f t="shared" ref="D30:J30" si="48">D29/7</f>
        <v>9.6</v>
      </c>
      <c r="E30" s="25">
        <f t="shared" si="48"/>
        <v>9.4285714285714288</v>
      </c>
      <c r="F30" s="25">
        <f t="shared" si="48"/>
        <v>4.2857142857142856</v>
      </c>
      <c r="G30" s="25">
        <f t="shared" si="48"/>
        <v>4</v>
      </c>
      <c r="H30" s="25">
        <f t="shared" si="48"/>
        <v>3.1428571428571428</v>
      </c>
      <c r="I30" s="25">
        <f t="shared" si="48"/>
        <v>7</v>
      </c>
      <c r="J30" s="25">
        <f t="shared" si="48"/>
        <v>0.8571428571428571</v>
      </c>
      <c r="K30" s="27">
        <f>G30*9/D30</f>
        <v>3.75</v>
      </c>
      <c r="L30" s="25">
        <f t="shared" ref="L30:T30" si="49">L29/7</f>
        <v>42</v>
      </c>
      <c r="M30" s="25">
        <f t="shared" si="49"/>
        <v>150.57142857142858</v>
      </c>
      <c r="N30" s="25">
        <f t="shared" si="49"/>
        <v>94.714285714285708</v>
      </c>
      <c r="O30" s="25">
        <f t="shared" si="49"/>
        <v>55</v>
      </c>
      <c r="P30" s="25">
        <f t="shared" si="49"/>
        <v>13.285714285714286</v>
      </c>
      <c r="Q30" s="25">
        <f t="shared" si="49"/>
        <v>26.428571428571427</v>
      </c>
      <c r="R30" s="25">
        <f t="shared" si="49"/>
        <v>15.571428571428571</v>
      </c>
      <c r="S30" s="25">
        <f t="shared" si="49"/>
        <v>15.714285714285714</v>
      </c>
      <c r="T30" s="25">
        <f t="shared" si="49"/>
        <v>6.8571428571428568</v>
      </c>
      <c r="U30" s="24"/>
      <c r="V30" s="25">
        <f>V29/7</f>
        <v>48.571428571428569</v>
      </c>
      <c r="W30" s="25">
        <f>W29/7</f>
        <v>0.8571428571428571</v>
      </c>
      <c r="X30" s="25">
        <f>X29/7</f>
        <v>0.42857142857142855</v>
      </c>
      <c r="Y30" s="24"/>
      <c r="Z30" s="25">
        <f>Z29/7</f>
        <v>1.2642857142857142</v>
      </c>
      <c r="AA30" s="25">
        <f>AA29/7</f>
        <v>8.571428571428584E-2</v>
      </c>
    </row>
    <row r="31" spans="1:32" s="14" customFormat="1" ht="15.75" thickBot="1" x14ac:dyDescent="0.3">
      <c r="A31" s="14" t="s">
        <v>197</v>
      </c>
      <c r="B31" s="14" t="s">
        <v>255</v>
      </c>
      <c r="C31" s="14" t="s">
        <v>255</v>
      </c>
      <c r="D31" s="22">
        <f t="shared" ref="D31:J31" si="50">D20+D29</f>
        <v>188.2</v>
      </c>
      <c r="E31" s="22">
        <f t="shared" si="50"/>
        <v>157</v>
      </c>
      <c r="F31" s="22">
        <f t="shared" si="50"/>
        <v>64</v>
      </c>
      <c r="G31" s="22">
        <f t="shared" si="50"/>
        <v>56</v>
      </c>
      <c r="H31" s="22">
        <f t="shared" si="50"/>
        <v>56</v>
      </c>
      <c r="I31" s="22">
        <f t="shared" si="50"/>
        <v>164</v>
      </c>
      <c r="J31" s="22">
        <f t="shared" si="50"/>
        <v>15</v>
      </c>
      <c r="K31" s="27">
        <f>G31*9/D31</f>
        <v>2.6780021253985122</v>
      </c>
      <c r="L31" s="22">
        <f t="shared" ref="L31:T31" si="51">L20+L29</f>
        <v>785</v>
      </c>
      <c r="M31" s="22">
        <f t="shared" si="51"/>
        <v>2933</v>
      </c>
      <c r="N31" s="22">
        <f t="shared" si="51"/>
        <v>1879</v>
      </c>
      <c r="O31" s="22">
        <f t="shared" si="51"/>
        <v>1051</v>
      </c>
      <c r="P31" s="22">
        <f t="shared" si="51"/>
        <v>288</v>
      </c>
      <c r="Q31" s="22">
        <f t="shared" si="51"/>
        <v>540</v>
      </c>
      <c r="R31" s="22">
        <f t="shared" si="51"/>
        <v>268</v>
      </c>
      <c r="S31" s="22">
        <f t="shared" si="51"/>
        <v>290</v>
      </c>
      <c r="T31" s="22">
        <f t="shared" si="51"/>
        <v>118</v>
      </c>
      <c r="U31" s="22"/>
      <c r="V31" s="22">
        <f>V20+V29</f>
        <v>1142</v>
      </c>
      <c r="W31" s="22">
        <f>W20+W29</f>
        <v>17</v>
      </c>
      <c r="X31" s="22">
        <f>X20+X29</f>
        <v>4</v>
      </c>
      <c r="Y31" s="22"/>
      <c r="Z31" s="22">
        <f>Z20+Z29</f>
        <v>23.25</v>
      </c>
      <c r="AA31" s="22">
        <f>AA20+AA29</f>
        <v>21.900000000000002</v>
      </c>
      <c r="AB31" s="46">
        <f>I31/H31</f>
        <v>2.9285714285714284</v>
      </c>
      <c r="AC31" s="42">
        <f>N31/M31</f>
        <v>0.64064098192976471</v>
      </c>
      <c r="AD31" s="42">
        <f>R31/S31</f>
        <v>0.92413793103448272</v>
      </c>
      <c r="AE31" s="46">
        <f>(H31+E31)/D31</f>
        <v>1.1317747077577047</v>
      </c>
      <c r="AF31" s="42">
        <f>(X31/W31)</f>
        <v>0.23529411764705882</v>
      </c>
    </row>
    <row r="32" spans="1:32" s="14" customFormat="1" ht="15.75" thickBot="1" x14ac:dyDescent="0.3">
      <c r="B32" s="14" t="s">
        <v>190</v>
      </c>
      <c r="C32" s="14" t="s">
        <v>190</v>
      </c>
      <c r="D32" s="22">
        <f t="shared" ref="D32:J32" si="52">D31/20</f>
        <v>9.41</v>
      </c>
      <c r="E32" s="22">
        <f t="shared" si="52"/>
        <v>7.85</v>
      </c>
      <c r="F32" s="22">
        <f t="shared" si="52"/>
        <v>3.2</v>
      </c>
      <c r="G32" s="22">
        <f t="shared" si="52"/>
        <v>2.8</v>
      </c>
      <c r="H32" s="22">
        <f t="shared" si="52"/>
        <v>2.8</v>
      </c>
      <c r="I32" s="22">
        <f t="shared" si="52"/>
        <v>8.1999999999999993</v>
      </c>
      <c r="J32" s="22">
        <f t="shared" si="52"/>
        <v>0.75</v>
      </c>
      <c r="K32" s="27">
        <f>G32*9/D32</f>
        <v>2.6780021253985122</v>
      </c>
      <c r="L32" s="22">
        <f t="shared" ref="L32:T32" si="53">L31/20</f>
        <v>39.25</v>
      </c>
      <c r="M32" s="22">
        <f t="shared" si="53"/>
        <v>146.65</v>
      </c>
      <c r="N32" s="22">
        <f t="shared" si="53"/>
        <v>93.95</v>
      </c>
      <c r="O32" s="22">
        <f t="shared" si="53"/>
        <v>52.55</v>
      </c>
      <c r="P32" s="22">
        <f t="shared" si="53"/>
        <v>14.4</v>
      </c>
      <c r="Q32" s="22">
        <f t="shared" si="53"/>
        <v>27</v>
      </c>
      <c r="R32" s="22">
        <f t="shared" si="53"/>
        <v>13.4</v>
      </c>
      <c r="S32" s="22">
        <f t="shared" si="53"/>
        <v>14.5</v>
      </c>
      <c r="T32" s="22">
        <f t="shared" si="53"/>
        <v>5.9</v>
      </c>
      <c r="U32" s="22"/>
      <c r="V32" s="22">
        <f>V31/20</f>
        <v>57.1</v>
      </c>
      <c r="W32" s="22">
        <f>W31/20</f>
        <v>0.85</v>
      </c>
      <c r="X32" s="22">
        <f>X31/20</f>
        <v>0.2</v>
      </c>
      <c r="Y32" s="22"/>
      <c r="Z32" s="22">
        <f>Z31/20</f>
        <v>1.1625000000000001</v>
      </c>
      <c r="AA32" s="22">
        <f>AA31/20</f>
        <v>1.0950000000000002</v>
      </c>
    </row>
    <row r="33" spans="1:34" ht="15.75" thickBot="1" x14ac:dyDescent="0.3">
      <c r="A33">
        <v>21</v>
      </c>
      <c r="B33" s="66" t="s">
        <v>444</v>
      </c>
      <c r="C33" s="13" t="s">
        <v>442</v>
      </c>
      <c r="D33" s="8">
        <v>9</v>
      </c>
      <c r="E33" s="9">
        <v>7</v>
      </c>
      <c r="F33" s="9">
        <v>3</v>
      </c>
      <c r="G33" s="9">
        <v>3</v>
      </c>
      <c r="H33" s="9">
        <v>5</v>
      </c>
      <c r="I33" s="9">
        <v>11</v>
      </c>
      <c r="J33" s="9">
        <v>1</v>
      </c>
      <c r="K33" s="9">
        <v>3</v>
      </c>
      <c r="L33" s="9">
        <v>38</v>
      </c>
      <c r="M33" s="9">
        <v>140</v>
      </c>
      <c r="N33" s="9">
        <v>90</v>
      </c>
      <c r="O33" s="9">
        <v>44</v>
      </c>
      <c r="P33" s="9">
        <v>20</v>
      </c>
      <c r="Q33" s="9">
        <v>26</v>
      </c>
      <c r="R33" s="9">
        <v>12</v>
      </c>
      <c r="S33" s="9">
        <v>10</v>
      </c>
      <c r="T33" s="9">
        <v>5</v>
      </c>
      <c r="U33" s="9">
        <v>0</v>
      </c>
      <c r="V33" s="9">
        <v>59</v>
      </c>
      <c r="W33" s="9">
        <v>0</v>
      </c>
      <c r="X33" s="9">
        <v>0</v>
      </c>
      <c r="Y33" s="9">
        <v>-3.1E-2</v>
      </c>
      <c r="Z33" s="9">
        <v>0.68</v>
      </c>
      <c r="AA33" s="10">
        <v>1.1000000000000001</v>
      </c>
      <c r="AB33" s="20">
        <f t="shared" ref="AB33" si="54">I33/H33</f>
        <v>2.2000000000000002</v>
      </c>
      <c r="AC33" s="54">
        <f t="shared" ref="AC33" si="55">N33/M33</f>
        <v>0.6428571428571429</v>
      </c>
      <c r="AD33" s="54">
        <f t="shared" ref="AD33" si="56">R33/S33</f>
        <v>1.2</v>
      </c>
      <c r="AE33" s="53">
        <f t="shared" ref="AE33" si="57">(H33+E33)/D33</f>
        <v>1.3333333333333333</v>
      </c>
    </row>
    <row r="34" spans="1:34" ht="15.75" thickBot="1" x14ac:dyDescent="0.3">
      <c r="A34">
        <f>A33+1</f>
        <v>22</v>
      </c>
      <c r="B34" s="66" t="s">
        <v>447</v>
      </c>
      <c r="C34" s="65" t="s">
        <v>445</v>
      </c>
      <c r="D34" s="8">
        <v>9</v>
      </c>
      <c r="E34" s="9">
        <v>10</v>
      </c>
      <c r="F34" s="9">
        <v>1</v>
      </c>
      <c r="G34" s="9">
        <v>1</v>
      </c>
      <c r="H34" s="9">
        <v>3</v>
      </c>
      <c r="I34" s="9">
        <v>10</v>
      </c>
      <c r="J34" s="9">
        <v>0</v>
      </c>
      <c r="K34" s="9">
        <v>1</v>
      </c>
      <c r="L34" s="9">
        <v>39</v>
      </c>
      <c r="M34" s="9">
        <v>145</v>
      </c>
      <c r="N34" s="9">
        <v>91</v>
      </c>
      <c r="O34" s="9">
        <v>53</v>
      </c>
      <c r="P34" s="9">
        <v>16</v>
      </c>
      <c r="Q34" s="9">
        <v>22</v>
      </c>
      <c r="R34" s="9">
        <v>14</v>
      </c>
      <c r="S34" s="9">
        <v>11</v>
      </c>
      <c r="T34" s="9">
        <v>5</v>
      </c>
      <c r="U34" s="9">
        <v>0</v>
      </c>
      <c r="V34" s="9">
        <v>63</v>
      </c>
      <c r="W34" s="9">
        <v>0</v>
      </c>
      <c r="X34" s="9">
        <v>0</v>
      </c>
      <c r="Y34" s="9">
        <v>7.0999999999999994E-2</v>
      </c>
      <c r="Z34" s="9">
        <v>0.57999999999999996</v>
      </c>
      <c r="AA34" s="10">
        <v>3.2</v>
      </c>
      <c r="AB34" s="20">
        <f t="shared" ref="AB34" si="58">I34/H34</f>
        <v>3.3333333333333335</v>
      </c>
      <c r="AC34" s="54">
        <f t="shared" ref="AC34" si="59">N34/M34</f>
        <v>0.62758620689655176</v>
      </c>
      <c r="AD34" s="54">
        <f t="shared" ref="AD34" si="60">R34/S34</f>
        <v>1.2727272727272727</v>
      </c>
      <c r="AE34" s="53">
        <f t="shared" ref="AE34" si="61">(H34+E34)/D34</f>
        <v>1.4444444444444444</v>
      </c>
    </row>
    <row r="35" spans="1:34" ht="15.75" thickBot="1" x14ac:dyDescent="0.3">
      <c r="A35">
        <f>A34+1</f>
        <v>23</v>
      </c>
      <c r="B35" s="66" t="s">
        <v>631</v>
      </c>
      <c r="C35" s="65" t="s">
        <v>629</v>
      </c>
      <c r="D35" s="8">
        <v>9</v>
      </c>
      <c r="E35" s="9">
        <v>11</v>
      </c>
      <c r="F35" s="9">
        <v>5</v>
      </c>
      <c r="G35" s="9">
        <v>4</v>
      </c>
      <c r="H35" s="9">
        <v>2</v>
      </c>
      <c r="I35" s="9">
        <v>10</v>
      </c>
      <c r="J35" s="9">
        <v>0</v>
      </c>
      <c r="K35" s="9">
        <v>4</v>
      </c>
      <c r="L35" s="9">
        <v>41</v>
      </c>
      <c r="M35" s="9">
        <v>148</v>
      </c>
      <c r="N35" s="9">
        <v>98</v>
      </c>
      <c r="O35" s="9">
        <v>48</v>
      </c>
      <c r="P35" s="9">
        <v>24</v>
      </c>
      <c r="Q35" s="9">
        <v>26</v>
      </c>
      <c r="R35" s="9">
        <v>15</v>
      </c>
      <c r="S35" s="9">
        <v>13</v>
      </c>
      <c r="T35" s="9">
        <v>8</v>
      </c>
      <c r="U35" s="9">
        <v>0</v>
      </c>
      <c r="V35" s="9">
        <v>36</v>
      </c>
      <c r="W35" s="9">
        <v>0</v>
      </c>
      <c r="X35" s="9">
        <v>0</v>
      </c>
      <c r="Y35" s="9">
        <v>1.4E-2</v>
      </c>
      <c r="Z35" s="9">
        <v>1.36</v>
      </c>
      <c r="AA35" s="10">
        <v>-0.8</v>
      </c>
      <c r="AB35" s="20">
        <f t="shared" ref="AB35" si="62">I35/H35</f>
        <v>5</v>
      </c>
      <c r="AC35" s="54">
        <f t="shared" ref="AC35" si="63">N35/M35</f>
        <v>0.66216216216216217</v>
      </c>
      <c r="AD35" s="54">
        <f t="shared" ref="AD35" si="64">R35/S35</f>
        <v>1.1538461538461537</v>
      </c>
      <c r="AE35" s="53">
        <f t="shared" ref="AE35" si="65">(H35+E35)/D35</f>
        <v>1.4444444444444444</v>
      </c>
    </row>
    <row r="36" spans="1:34" ht="15.75" thickBot="1" x14ac:dyDescent="0.3">
      <c r="A36">
        <f>A35+1</f>
        <v>24</v>
      </c>
      <c r="B36" s="66" t="s">
        <v>639</v>
      </c>
      <c r="C36" t="s">
        <v>632</v>
      </c>
      <c r="D36" s="8">
        <v>8</v>
      </c>
      <c r="E36" s="9">
        <v>8</v>
      </c>
      <c r="F36" s="9">
        <v>7</v>
      </c>
      <c r="G36" s="9">
        <v>7</v>
      </c>
      <c r="H36" s="9">
        <v>2</v>
      </c>
      <c r="I36" s="9">
        <v>9</v>
      </c>
      <c r="J36" s="9">
        <v>2</v>
      </c>
      <c r="K36" s="9">
        <v>7.88</v>
      </c>
      <c r="L36" s="9">
        <v>33</v>
      </c>
      <c r="M36" s="9">
        <v>126</v>
      </c>
      <c r="N36" s="9">
        <v>78</v>
      </c>
      <c r="O36" s="9">
        <v>38</v>
      </c>
      <c r="P36" s="9">
        <v>20</v>
      </c>
      <c r="Q36" s="9">
        <v>20</v>
      </c>
      <c r="R36" s="9">
        <v>11</v>
      </c>
      <c r="S36" s="9">
        <v>11</v>
      </c>
      <c r="T36" s="9">
        <v>4</v>
      </c>
      <c r="U36" s="9">
        <v>0</v>
      </c>
      <c r="V36" s="9">
        <v>58</v>
      </c>
      <c r="W36" s="9">
        <v>3</v>
      </c>
      <c r="X36" s="9">
        <v>2</v>
      </c>
      <c r="Y36" s="9">
        <v>-0.35799999999999998</v>
      </c>
      <c r="Z36" s="9">
        <v>0.97</v>
      </c>
      <c r="AA36" s="10">
        <v>-3.3</v>
      </c>
      <c r="AB36" s="20">
        <f t="shared" ref="AB36:AB38" si="66">I36/H36</f>
        <v>4.5</v>
      </c>
      <c r="AC36" s="54">
        <f t="shared" ref="AC36:AC38" si="67">N36/M36</f>
        <v>0.61904761904761907</v>
      </c>
      <c r="AD36" s="54">
        <f t="shared" ref="AD36:AD38" si="68">R36/S36</f>
        <v>1</v>
      </c>
      <c r="AE36" s="53">
        <f t="shared" ref="AE36:AE38" si="69">(H36+E36)/D36</f>
        <v>1.25</v>
      </c>
    </row>
    <row r="37" spans="1:34" ht="15.75" thickBot="1" x14ac:dyDescent="0.3">
      <c r="A37">
        <f>A36+1</f>
        <v>25</v>
      </c>
      <c r="B37" s="66" t="s">
        <v>640</v>
      </c>
      <c r="C37" t="s">
        <v>633</v>
      </c>
      <c r="D37" s="8">
        <v>8</v>
      </c>
      <c r="E37" s="9">
        <v>7</v>
      </c>
      <c r="F37" s="9">
        <v>5</v>
      </c>
      <c r="G37" s="9">
        <v>5</v>
      </c>
      <c r="H37" s="9">
        <v>2</v>
      </c>
      <c r="I37" s="9">
        <v>4</v>
      </c>
      <c r="J37" s="9">
        <v>1</v>
      </c>
      <c r="K37" s="9">
        <v>5.62</v>
      </c>
      <c r="L37" s="9">
        <v>34</v>
      </c>
      <c r="M37" s="9">
        <v>123</v>
      </c>
      <c r="N37" s="9">
        <v>82</v>
      </c>
      <c r="O37" s="9">
        <v>51</v>
      </c>
      <c r="P37" s="9">
        <v>11</v>
      </c>
      <c r="Q37" s="9">
        <v>20</v>
      </c>
      <c r="R37" s="9">
        <v>13</v>
      </c>
      <c r="S37" s="9">
        <v>15</v>
      </c>
      <c r="T37" s="9">
        <v>3</v>
      </c>
      <c r="U37" s="9">
        <v>0</v>
      </c>
      <c r="V37" s="9">
        <v>48</v>
      </c>
      <c r="W37" s="9">
        <v>1</v>
      </c>
      <c r="X37" s="9">
        <v>1</v>
      </c>
      <c r="Y37" s="9">
        <v>-3.5000000000000003E-2</v>
      </c>
      <c r="Z37" s="9">
        <v>0.69</v>
      </c>
      <c r="AA37" s="10">
        <v>-1.3</v>
      </c>
      <c r="AB37" s="20">
        <f t="shared" si="66"/>
        <v>2</v>
      </c>
      <c r="AC37" s="54">
        <f t="shared" si="67"/>
        <v>0.66666666666666663</v>
      </c>
      <c r="AD37" s="54">
        <f t="shared" si="68"/>
        <v>0.8666666666666667</v>
      </c>
      <c r="AE37" s="53">
        <f t="shared" si="69"/>
        <v>1.125</v>
      </c>
    </row>
    <row r="38" spans="1:34" ht="15.75" thickBot="1" x14ac:dyDescent="0.3">
      <c r="A38">
        <f>A37+1</f>
        <v>26</v>
      </c>
      <c r="B38" s="66" t="s">
        <v>638</v>
      </c>
      <c r="C38" t="s">
        <v>637</v>
      </c>
      <c r="D38" s="8">
        <v>9</v>
      </c>
      <c r="E38" s="9">
        <v>2</v>
      </c>
      <c r="F38" s="9">
        <v>0</v>
      </c>
      <c r="G38" s="9">
        <v>0</v>
      </c>
      <c r="H38" s="9">
        <v>1</v>
      </c>
      <c r="I38" s="9">
        <v>6</v>
      </c>
      <c r="J38" s="9">
        <v>0</v>
      </c>
      <c r="K38" s="9">
        <v>0</v>
      </c>
      <c r="L38" s="9">
        <v>30</v>
      </c>
      <c r="M38" s="9">
        <v>108</v>
      </c>
      <c r="N38" s="9">
        <v>73</v>
      </c>
      <c r="O38" s="9">
        <v>43</v>
      </c>
      <c r="P38" s="9">
        <v>6</v>
      </c>
      <c r="Q38" s="9">
        <v>24</v>
      </c>
      <c r="R38" s="9">
        <v>15</v>
      </c>
      <c r="S38" s="9">
        <v>7</v>
      </c>
      <c r="T38" s="9">
        <v>4</v>
      </c>
      <c r="U38" s="9">
        <v>0</v>
      </c>
      <c r="V38" s="9">
        <v>88</v>
      </c>
      <c r="W38" s="9"/>
      <c r="X38" s="9"/>
      <c r="Y38" s="9">
        <v>0.32900000000000001</v>
      </c>
      <c r="Z38" s="9">
        <v>0.68</v>
      </c>
      <c r="AA38" s="10">
        <v>4.2</v>
      </c>
      <c r="AB38" s="20">
        <f t="shared" si="66"/>
        <v>6</v>
      </c>
      <c r="AC38" s="54">
        <f t="shared" si="67"/>
        <v>0.67592592592592593</v>
      </c>
      <c r="AD38" s="54">
        <f t="shared" si="68"/>
        <v>2.1428571428571428</v>
      </c>
      <c r="AE38" s="53">
        <f t="shared" si="69"/>
        <v>0.33333333333333331</v>
      </c>
    </row>
    <row r="39" spans="1:34" s="15" customFormat="1" ht="15.75" thickBot="1" x14ac:dyDescent="0.3">
      <c r="A39" s="15" t="s">
        <v>191</v>
      </c>
      <c r="B39" s="15" t="s">
        <v>188</v>
      </c>
      <c r="C39" s="15" t="s">
        <v>188</v>
      </c>
      <c r="D39" s="30">
        <f>SUM(D33:D38)</f>
        <v>52</v>
      </c>
      <c r="E39" s="30">
        <f t="shared" ref="E39:J39" si="70">SUM(E33:E38)</f>
        <v>45</v>
      </c>
      <c r="F39" s="30">
        <f t="shared" si="70"/>
        <v>21</v>
      </c>
      <c r="G39" s="30">
        <f t="shared" si="70"/>
        <v>20</v>
      </c>
      <c r="H39" s="30">
        <f t="shared" si="70"/>
        <v>15</v>
      </c>
      <c r="I39" s="30">
        <f t="shared" si="70"/>
        <v>50</v>
      </c>
      <c r="J39" s="30">
        <f t="shared" si="70"/>
        <v>4</v>
      </c>
      <c r="K39" s="31">
        <f t="shared" ref="K39:K44" si="71">G39*9/D39</f>
        <v>3.4615384615384617</v>
      </c>
      <c r="L39" s="30">
        <f t="shared" ref="L39:T39" si="72">SUM(L33:L38)</f>
        <v>215</v>
      </c>
      <c r="M39" s="30">
        <f t="shared" si="72"/>
        <v>790</v>
      </c>
      <c r="N39" s="30">
        <f t="shared" si="72"/>
        <v>512</v>
      </c>
      <c r="O39" s="30">
        <f t="shared" si="72"/>
        <v>277</v>
      </c>
      <c r="P39" s="30">
        <f t="shared" si="72"/>
        <v>97</v>
      </c>
      <c r="Q39" s="30">
        <f t="shared" si="72"/>
        <v>138</v>
      </c>
      <c r="R39" s="30">
        <f t="shared" si="72"/>
        <v>80</v>
      </c>
      <c r="S39" s="30">
        <f t="shared" si="72"/>
        <v>67</v>
      </c>
      <c r="T39" s="30">
        <f t="shared" si="72"/>
        <v>29</v>
      </c>
      <c r="U39" s="32"/>
      <c r="V39" s="30">
        <f t="shared" ref="V39:X39" si="73">SUM(V33:V38)</f>
        <v>352</v>
      </c>
      <c r="W39" s="30">
        <f t="shared" si="73"/>
        <v>4</v>
      </c>
      <c r="X39" s="30">
        <f t="shared" si="73"/>
        <v>3</v>
      </c>
      <c r="Y39" s="32"/>
      <c r="Z39" s="30">
        <f t="shared" ref="Z39:AA39" si="74">SUM(Z33:Z38)</f>
        <v>4.9599999999999991</v>
      </c>
      <c r="AA39" s="30">
        <f t="shared" si="74"/>
        <v>3.1000000000000014</v>
      </c>
      <c r="AB39" s="47">
        <f>I39/H39</f>
        <v>3.3333333333333335</v>
      </c>
      <c r="AC39" s="41">
        <f>N39/M39</f>
        <v>0.64810126582278482</v>
      </c>
      <c r="AD39" s="41">
        <f>R39/S39</f>
        <v>1.1940298507462686</v>
      </c>
      <c r="AE39" s="47">
        <f>(H39+E39)/D39</f>
        <v>1.1538461538461537</v>
      </c>
      <c r="AF39" s="41">
        <f>(X39/W39)</f>
        <v>0.75</v>
      </c>
    </row>
    <row r="40" spans="1:34" s="15" customFormat="1" ht="15.75" thickBot="1" x14ac:dyDescent="0.3">
      <c r="B40" s="15" t="s">
        <v>138</v>
      </c>
      <c r="C40" s="15" t="s">
        <v>138</v>
      </c>
      <c r="D40" s="33">
        <f>D39/6</f>
        <v>8.6666666666666661</v>
      </c>
      <c r="E40" s="33">
        <f t="shared" ref="E40:J40" si="75">E39/6</f>
        <v>7.5</v>
      </c>
      <c r="F40" s="33">
        <f t="shared" si="75"/>
        <v>3.5</v>
      </c>
      <c r="G40" s="33">
        <f t="shared" si="75"/>
        <v>3.3333333333333335</v>
      </c>
      <c r="H40" s="33">
        <f t="shared" si="75"/>
        <v>2.5</v>
      </c>
      <c r="I40" s="33">
        <f t="shared" si="75"/>
        <v>8.3333333333333339</v>
      </c>
      <c r="J40" s="33">
        <f t="shared" si="75"/>
        <v>0.66666666666666663</v>
      </c>
      <c r="K40" s="31">
        <f t="shared" si="71"/>
        <v>3.4615384615384617</v>
      </c>
      <c r="L40" s="33">
        <f t="shared" ref="L40:T40" si="76">L39/6</f>
        <v>35.833333333333336</v>
      </c>
      <c r="M40" s="33">
        <f t="shared" si="76"/>
        <v>131.66666666666666</v>
      </c>
      <c r="N40" s="33">
        <f t="shared" si="76"/>
        <v>85.333333333333329</v>
      </c>
      <c r="O40" s="33">
        <f t="shared" si="76"/>
        <v>46.166666666666664</v>
      </c>
      <c r="P40" s="33">
        <f t="shared" si="76"/>
        <v>16.166666666666668</v>
      </c>
      <c r="Q40" s="33">
        <f t="shared" si="76"/>
        <v>23</v>
      </c>
      <c r="R40" s="33">
        <f t="shared" si="76"/>
        <v>13.333333333333334</v>
      </c>
      <c r="S40" s="33">
        <f t="shared" si="76"/>
        <v>11.166666666666666</v>
      </c>
      <c r="T40" s="33">
        <f t="shared" si="76"/>
        <v>4.833333333333333</v>
      </c>
      <c r="U40" s="32"/>
      <c r="V40" s="33">
        <f t="shared" ref="V40:X40" si="77">V39/6</f>
        <v>58.666666666666664</v>
      </c>
      <c r="W40" s="33">
        <f t="shared" si="77"/>
        <v>0.66666666666666663</v>
      </c>
      <c r="X40" s="33">
        <f t="shared" si="77"/>
        <v>0.5</v>
      </c>
      <c r="Y40" s="32"/>
      <c r="Z40" s="33">
        <f t="shared" ref="Z40:AA40" si="78">Z39/6</f>
        <v>0.82666666666666655</v>
      </c>
      <c r="AA40" s="33">
        <f t="shared" si="78"/>
        <v>0.51666666666666694</v>
      </c>
    </row>
    <row r="41" spans="1:34" s="15" customFormat="1" ht="15.75" thickBot="1" x14ac:dyDescent="0.3">
      <c r="A41" s="15" t="s">
        <v>197</v>
      </c>
      <c r="B41" s="15" t="s">
        <v>636</v>
      </c>
      <c r="C41" s="15" t="s">
        <v>636</v>
      </c>
      <c r="D41" s="19">
        <f t="shared" ref="D41:J41" si="79">D31+D39</f>
        <v>240.2</v>
      </c>
      <c r="E41" s="19">
        <f t="shared" si="79"/>
        <v>202</v>
      </c>
      <c r="F41" s="19">
        <f t="shared" si="79"/>
        <v>85</v>
      </c>
      <c r="G41" s="19">
        <f t="shared" si="79"/>
        <v>76</v>
      </c>
      <c r="H41" s="19">
        <f t="shared" si="79"/>
        <v>71</v>
      </c>
      <c r="I41" s="19">
        <f t="shared" si="79"/>
        <v>214</v>
      </c>
      <c r="J41" s="19">
        <f t="shared" si="79"/>
        <v>19</v>
      </c>
      <c r="K41" s="31">
        <f t="shared" si="71"/>
        <v>2.8476269775187344</v>
      </c>
      <c r="L41" s="19">
        <f t="shared" ref="L41:T41" si="80">L31+L39</f>
        <v>1000</v>
      </c>
      <c r="M41" s="19">
        <f t="shared" si="80"/>
        <v>3723</v>
      </c>
      <c r="N41" s="19">
        <f t="shared" si="80"/>
        <v>2391</v>
      </c>
      <c r="O41" s="19">
        <f t="shared" si="80"/>
        <v>1328</v>
      </c>
      <c r="P41" s="19">
        <f t="shared" si="80"/>
        <v>385</v>
      </c>
      <c r="Q41" s="19">
        <f t="shared" si="80"/>
        <v>678</v>
      </c>
      <c r="R41" s="19">
        <f t="shared" si="80"/>
        <v>348</v>
      </c>
      <c r="S41" s="19">
        <f t="shared" si="80"/>
        <v>357</v>
      </c>
      <c r="T41" s="19">
        <f t="shared" si="80"/>
        <v>147</v>
      </c>
      <c r="U41" s="19"/>
      <c r="V41" s="19">
        <f>V31+V39</f>
        <v>1494</v>
      </c>
      <c r="W41" s="19">
        <f>W31+W39</f>
        <v>21</v>
      </c>
      <c r="X41" s="19">
        <f>X31+X39</f>
        <v>7</v>
      </c>
      <c r="Y41" s="19"/>
      <c r="Z41" s="19">
        <f>Z31+Z39</f>
        <v>28.21</v>
      </c>
      <c r="AA41" s="19">
        <f>AA31+AA39</f>
        <v>25.000000000000004</v>
      </c>
      <c r="AB41" s="47">
        <f>I41/H41</f>
        <v>3.0140845070422535</v>
      </c>
      <c r="AC41" s="41">
        <f>N41/M41</f>
        <v>0.64222401289282838</v>
      </c>
      <c r="AD41" s="41">
        <f>R41/S41</f>
        <v>0.97478991596638653</v>
      </c>
      <c r="AE41" s="47">
        <f>(H41+E41)/D41</f>
        <v>1.1365528726061616</v>
      </c>
      <c r="AF41" s="41">
        <f>(X41/W41)</f>
        <v>0.33333333333333331</v>
      </c>
    </row>
    <row r="42" spans="1:34" s="15" customFormat="1" ht="15.75" thickBot="1" x14ac:dyDescent="0.3">
      <c r="B42" s="15" t="s">
        <v>190</v>
      </c>
      <c r="C42" s="15" t="s">
        <v>190</v>
      </c>
      <c r="D42" s="19">
        <f t="shared" ref="D42:J42" si="81">D41/26</f>
        <v>9.2384615384615376</v>
      </c>
      <c r="E42" s="19">
        <f t="shared" si="81"/>
        <v>7.7692307692307692</v>
      </c>
      <c r="F42" s="19">
        <f t="shared" si="81"/>
        <v>3.2692307692307692</v>
      </c>
      <c r="G42" s="19">
        <f t="shared" si="81"/>
        <v>2.9230769230769229</v>
      </c>
      <c r="H42" s="19">
        <f t="shared" si="81"/>
        <v>2.7307692307692308</v>
      </c>
      <c r="I42" s="19">
        <f t="shared" si="81"/>
        <v>8.2307692307692299</v>
      </c>
      <c r="J42" s="19">
        <f t="shared" si="81"/>
        <v>0.73076923076923073</v>
      </c>
      <c r="K42" s="31">
        <f t="shared" si="71"/>
        <v>2.8476269775187344</v>
      </c>
      <c r="L42" s="19">
        <f t="shared" ref="L42:T42" si="82">L41/26</f>
        <v>38.46153846153846</v>
      </c>
      <c r="M42" s="19">
        <f t="shared" si="82"/>
        <v>143.19230769230768</v>
      </c>
      <c r="N42" s="19">
        <f t="shared" si="82"/>
        <v>91.961538461538467</v>
      </c>
      <c r="O42" s="19">
        <f t="shared" si="82"/>
        <v>51.07692307692308</v>
      </c>
      <c r="P42" s="19">
        <f t="shared" si="82"/>
        <v>14.807692307692308</v>
      </c>
      <c r="Q42" s="19">
        <f t="shared" si="82"/>
        <v>26.076923076923077</v>
      </c>
      <c r="R42" s="19">
        <f t="shared" si="82"/>
        <v>13.384615384615385</v>
      </c>
      <c r="S42" s="19">
        <f t="shared" si="82"/>
        <v>13.73076923076923</v>
      </c>
      <c r="T42" s="19">
        <f t="shared" si="82"/>
        <v>5.6538461538461542</v>
      </c>
      <c r="U42" s="19"/>
      <c r="V42" s="19">
        <f>V41/26</f>
        <v>57.46153846153846</v>
      </c>
      <c r="W42" s="19">
        <f>W41/26</f>
        <v>0.80769230769230771</v>
      </c>
      <c r="X42" s="19">
        <f>X41/26</f>
        <v>0.26923076923076922</v>
      </c>
      <c r="Y42" s="19"/>
      <c r="Z42" s="19">
        <f>Z41/26</f>
        <v>1.085</v>
      </c>
      <c r="AA42" s="19">
        <f>AA41/26</f>
        <v>0.96153846153846168</v>
      </c>
    </row>
    <row r="43" spans="1:34" s="75" customFormat="1" ht="15.75" thickBot="1" x14ac:dyDescent="0.3">
      <c r="A43" s="75" t="s">
        <v>191</v>
      </c>
      <c r="B43" s="75" t="s">
        <v>678</v>
      </c>
      <c r="C43" s="75" t="s">
        <v>630</v>
      </c>
      <c r="D43" s="75">
        <f t="shared" ref="D43:J43" si="83">D31+D33+D34+D35</f>
        <v>215.2</v>
      </c>
      <c r="E43" s="75">
        <f t="shared" si="83"/>
        <v>185</v>
      </c>
      <c r="F43" s="75">
        <f t="shared" si="83"/>
        <v>73</v>
      </c>
      <c r="G43" s="75">
        <f t="shared" si="83"/>
        <v>64</v>
      </c>
      <c r="H43" s="75">
        <f t="shared" si="83"/>
        <v>66</v>
      </c>
      <c r="I43" s="75">
        <f t="shared" si="83"/>
        <v>195</v>
      </c>
      <c r="J43" s="75">
        <f t="shared" si="83"/>
        <v>16</v>
      </c>
      <c r="K43" s="108">
        <f t="shared" si="71"/>
        <v>2.6765799256505578</v>
      </c>
      <c r="L43" s="75">
        <f t="shared" ref="L43:T43" si="84">L31+L33+L34+L35</f>
        <v>903</v>
      </c>
      <c r="M43" s="75">
        <f t="shared" si="84"/>
        <v>3366</v>
      </c>
      <c r="N43" s="75">
        <f t="shared" si="84"/>
        <v>2158</v>
      </c>
      <c r="O43" s="75">
        <f t="shared" si="84"/>
        <v>1196</v>
      </c>
      <c r="P43" s="75">
        <f t="shared" si="84"/>
        <v>348</v>
      </c>
      <c r="Q43" s="75">
        <f t="shared" si="84"/>
        <v>614</v>
      </c>
      <c r="R43" s="75">
        <f t="shared" si="84"/>
        <v>309</v>
      </c>
      <c r="S43" s="75">
        <f t="shared" si="84"/>
        <v>324</v>
      </c>
      <c r="T43" s="75">
        <f t="shared" si="84"/>
        <v>136</v>
      </c>
      <c r="V43" s="75">
        <f>V31+V33+V34+V35</f>
        <v>1300</v>
      </c>
      <c r="W43" s="75">
        <f>W31+W33+W34+W35</f>
        <v>17</v>
      </c>
      <c r="X43" s="75">
        <f>X31+X33+X34+X35</f>
        <v>4</v>
      </c>
      <c r="Z43" s="75">
        <f>Z31+Z33+Z34+Z35</f>
        <v>25.869999999999997</v>
      </c>
      <c r="AA43" s="75">
        <f>AA31+AA33+AA34+AA35</f>
        <v>25.400000000000002</v>
      </c>
      <c r="AB43" s="106">
        <f>I43/H43</f>
        <v>2.9545454545454546</v>
      </c>
      <c r="AC43" s="107">
        <f>N43/M43</f>
        <v>0.6411170528817588</v>
      </c>
      <c r="AD43" s="107">
        <f>R43/S43</f>
        <v>0.95370370370370372</v>
      </c>
      <c r="AE43" s="106">
        <f>(H43+E43)/D43</f>
        <v>1.1663568773234201</v>
      </c>
      <c r="AF43" s="107">
        <f>(X43/W43)</f>
        <v>0.23529411764705882</v>
      </c>
      <c r="AH43" s="75" t="s">
        <v>687</v>
      </c>
    </row>
    <row r="44" spans="1:34" s="75" customFormat="1" ht="15.75" thickBot="1" x14ac:dyDescent="0.3">
      <c r="D44" s="75">
        <f t="shared" ref="D44:J44" si="85">D43/23</f>
        <v>9.3565217391304341</v>
      </c>
      <c r="E44" s="75">
        <f t="shared" si="85"/>
        <v>8.0434782608695645</v>
      </c>
      <c r="F44" s="75">
        <f t="shared" si="85"/>
        <v>3.1739130434782608</v>
      </c>
      <c r="G44" s="75">
        <f t="shared" si="85"/>
        <v>2.7826086956521738</v>
      </c>
      <c r="H44" s="75">
        <f t="shared" si="85"/>
        <v>2.8695652173913042</v>
      </c>
      <c r="I44" s="75">
        <f t="shared" si="85"/>
        <v>8.4782608695652169</v>
      </c>
      <c r="J44" s="75">
        <f t="shared" si="85"/>
        <v>0.69565217391304346</v>
      </c>
      <c r="K44" s="108">
        <f t="shared" si="71"/>
        <v>2.6765799256505574</v>
      </c>
      <c r="L44" s="75">
        <f t="shared" ref="L44:T44" si="86">L43/23</f>
        <v>39.260869565217391</v>
      </c>
      <c r="M44" s="75">
        <f t="shared" si="86"/>
        <v>146.34782608695653</v>
      </c>
      <c r="N44" s="75">
        <f t="shared" si="86"/>
        <v>93.826086956521735</v>
      </c>
      <c r="O44" s="75">
        <f t="shared" si="86"/>
        <v>52</v>
      </c>
      <c r="P44" s="75">
        <f t="shared" si="86"/>
        <v>15.130434782608695</v>
      </c>
      <c r="Q44" s="75">
        <f t="shared" si="86"/>
        <v>26.695652173913043</v>
      </c>
      <c r="R44" s="75">
        <f t="shared" si="86"/>
        <v>13.434782608695652</v>
      </c>
      <c r="S44" s="75">
        <f t="shared" si="86"/>
        <v>14.086956521739131</v>
      </c>
      <c r="T44" s="75">
        <f t="shared" si="86"/>
        <v>5.9130434782608692</v>
      </c>
      <c r="V44" s="75">
        <f>V43/23</f>
        <v>56.521739130434781</v>
      </c>
      <c r="W44" s="75">
        <f>W43/23</f>
        <v>0.73913043478260865</v>
      </c>
      <c r="X44" s="75">
        <f>X43/23</f>
        <v>0.17391304347826086</v>
      </c>
      <c r="Z44" s="75">
        <f>Z43/23</f>
        <v>1.1247826086956521</v>
      </c>
      <c r="AA44" s="75">
        <f>AA43/23</f>
        <v>1.1043478260869566</v>
      </c>
    </row>
  </sheetData>
  <pageMargins left="0.7" right="0.7" top="0.75" bottom="0.75" header="0.3" footer="0.3"/>
  <pageSetup orientation="portrait" r:id="rId1"/>
  <ignoredErrors>
    <ignoredError sqref="K10:K11 K18:K21 K29:K32 K40:K4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workbookViewId="0">
      <pane xSplit="2" ySplit="2" topLeftCell="Q39" activePane="bottomRight" state="frozen"/>
      <selection pane="topRight" activeCell="C1" sqref="C1"/>
      <selection pane="bottomLeft" activeCell="A3" sqref="A3"/>
      <selection pane="bottomRight" activeCell="T41" sqref="T41"/>
    </sheetView>
  </sheetViews>
  <sheetFormatPr defaultRowHeight="15" x14ac:dyDescent="0.25"/>
  <cols>
    <col min="1" max="1" width="5" bestFit="1" customWidth="1"/>
    <col min="2" max="2" width="56.28515625" customWidth="1"/>
    <col min="3" max="3" width="13.7109375" bestFit="1" customWidth="1"/>
    <col min="4" max="4" width="5" bestFit="1" customWidth="1"/>
    <col min="5" max="8" width="3.85546875" bestFit="1" customWidth="1"/>
    <col min="9" max="9" width="4.140625" bestFit="1" customWidth="1"/>
    <col min="10" max="10" width="4" bestFit="1" customWidth="1"/>
    <col min="11" max="11" width="5.5703125" bestFit="1" customWidth="1"/>
    <col min="12" max="12" width="5" bestFit="1" customWidth="1"/>
    <col min="13" max="13" width="6.140625" bestFit="1" customWidth="1"/>
    <col min="14" max="19" width="5" bestFit="1" customWidth="1"/>
    <col min="20" max="20" width="3.85546875" bestFit="1" customWidth="1"/>
    <col min="21" max="22" width="5" bestFit="1" customWidth="1"/>
    <col min="23" max="24" width="3.85546875" bestFit="1" customWidth="1"/>
    <col min="25" max="25" width="7.5703125" bestFit="1" customWidth="1"/>
    <col min="26" max="26" width="5.5703125" bestFit="1" customWidth="1"/>
    <col min="27" max="27" width="6.28515625" bestFit="1" customWidth="1"/>
    <col min="28" max="29" width="7.85546875" bestFit="1" customWidth="1"/>
    <col min="30" max="30" width="8.28515625" bestFit="1" customWidth="1"/>
    <col min="31" max="31" width="7.7109375" bestFit="1" customWidth="1"/>
  </cols>
  <sheetData>
    <row r="1" spans="1:32" ht="15.75" thickBot="1" x14ac:dyDescent="0.3">
      <c r="AB1" t="s">
        <v>169</v>
      </c>
      <c r="AC1">
        <v>1</v>
      </c>
      <c r="AD1">
        <v>1</v>
      </c>
      <c r="AE1" t="s">
        <v>168</v>
      </c>
      <c r="AF1" t="s">
        <v>168</v>
      </c>
    </row>
    <row r="2" spans="1:32" ht="15.75" thickBot="1" x14ac:dyDescent="0.3">
      <c r="A2">
        <v>2014</v>
      </c>
      <c r="B2" t="s">
        <v>77</v>
      </c>
      <c r="C2" t="s">
        <v>154</v>
      </c>
      <c r="D2" s="5" t="s">
        <v>98</v>
      </c>
      <c r="E2" s="6" t="s">
        <v>80</v>
      </c>
      <c r="F2" s="6" t="s">
        <v>79</v>
      </c>
      <c r="G2" s="6" t="s">
        <v>99</v>
      </c>
      <c r="H2" s="6" t="s">
        <v>82</v>
      </c>
      <c r="I2" s="6" t="s">
        <v>83</v>
      </c>
      <c r="J2" s="6" t="s">
        <v>100</v>
      </c>
      <c r="K2" s="6" t="s">
        <v>101</v>
      </c>
      <c r="L2" s="6" t="s">
        <v>102</v>
      </c>
      <c r="M2" s="6" t="s">
        <v>89</v>
      </c>
      <c r="N2" s="6" t="s">
        <v>90</v>
      </c>
      <c r="O2" s="6" t="s">
        <v>103</v>
      </c>
      <c r="P2" s="6" t="s">
        <v>104</v>
      </c>
      <c r="Q2" s="6" t="s">
        <v>105</v>
      </c>
      <c r="R2" s="6" t="s">
        <v>106</v>
      </c>
      <c r="S2" s="6" t="s">
        <v>107</v>
      </c>
      <c r="T2" s="6" t="s">
        <v>108</v>
      </c>
      <c r="U2" s="6" t="s">
        <v>109</v>
      </c>
      <c r="V2" s="6" t="s">
        <v>110</v>
      </c>
      <c r="W2" s="6" t="s">
        <v>111</v>
      </c>
      <c r="X2" s="6" t="s">
        <v>112</v>
      </c>
      <c r="Y2" s="6" t="s">
        <v>91</v>
      </c>
      <c r="Z2" s="6" t="s">
        <v>92</v>
      </c>
      <c r="AA2" s="7" t="s">
        <v>95</v>
      </c>
      <c r="AB2" s="17" t="s">
        <v>167</v>
      </c>
      <c r="AC2" s="18" t="s">
        <v>164</v>
      </c>
      <c r="AD2" s="18" t="s">
        <v>165</v>
      </c>
      <c r="AE2" s="18" t="s">
        <v>166</v>
      </c>
      <c r="AF2" s="18" t="s">
        <v>178</v>
      </c>
    </row>
    <row r="3" spans="1:32" ht="15.75" thickBot="1" x14ac:dyDescent="0.3">
      <c r="A3">
        <v>1</v>
      </c>
      <c r="B3" t="s">
        <v>155</v>
      </c>
      <c r="C3" t="s">
        <v>113</v>
      </c>
      <c r="D3" s="8">
        <v>9</v>
      </c>
      <c r="E3" s="9">
        <v>1</v>
      </c>
      <c r="F3" s="9">
        <v>0</v>
      </c>
      <c r="G3" s="9">
        <v>0</v>
      </c>
      <c r="H3" s="9">
        <v>1</v>
      </c>
      <c r="I3" s="9">
        <v>5</v>
      </c>
      <c r="J3" s="9">
        <v>0</v>
      </c>
      <c r="K3" s="9">
        <v>0</v>
      </c>
      <c r="L3" s="9">
        <v>30</v>
      </c>
      <c r="M3" s="9">
        <v>113</v>
      </c>
      <c r="N3" s="9">
        <v>76</v>
      </c>
      <c r="O3" s="9">
        <v>39</v>
      </c>
      <c r="P3" s="9">
        <v>8</v>
      </c>
      <c r="Q3" s="9">
        <v>29</v>
      </c>
      <c r="R3" s="9">
        <v>11</v>
      </c>
      <c r="S3" s="9">
        <v>12</v>
      </c>
      <c r="T3" s="9">
        <v>5</v>
      </c>
      <c r="U3" s="9">
        <v>0</v>
      </c>
      <c r="V3" s="9">
        <v>82</v>
      </c>
      <c r="W3" s="9">
        <v>0</v>
      </c>
      <c r="X3" s="9">
        <v>0</v>
      </c>
      <c r="Y3" s="9">
        <v>0.28399999999999997</v>
      </c>
      <c r="Z3" s="9">
        <v>0.44</v>
      </c>
      <c r="AA3" s="10">
        <v>4.0999999999999996</v>
      </c>
      <c r="AB3" s="53">
        <f t="shared" ref="AB3:AB9" si="0">I3/H3</f>
        <v>5</v>
      </c>
      <c r="AC3" s="54">
        <f t="shared" ref="AC3:AC9" si="1">N3/M3</f>
        <v>0.67256637168141598</v>
      </c>
      <c r="AD3" s="54">
        <f t="shared" ref="AD3:AD9" si="2">R3/S3</f>
        <v>0.91666666666666663</v>
      </c>
      <c r="AE3" s="53">
        <f t="shared" ref="AE3:AE9" si="3">(H3+E3)/D3</f>
        <v>0.22222222222222221</v>
      </c>
    </row>
    <row r="4" spans="1:32" ht="15.75" thickBot="1" x14ac:dyDescent="0.3">
      <c r="A4">
        <f>A3+1</f>
        <v>2</v>
      </c>
      <c r="B4" t="s">
        <v>156</v>
      </c>
      <c r="C4" s="21" t="s">
        <v>115</v>
      </c>
      <c r="D4" s="8">
        <v>9</v>
      </c>
      <c r="E4" s="9">
        <v>8</v>
      </c>
      <c r="F4" s="9">
        <v>3</v>
      </c>
      <c r="G4" s="9">
        <v>3</v>
      </c>
      <c r="H4" s="9">
        <v>0</v>
      </c>
      <c r="I4" s="9">
        <v>6</v>
      </c>
      <c r="J4" s="9">
        <v>0</v>
      </c>
      <c r="K4" s="9">
        <v>3</v>
      </c>
      <c r="L4" s="9">
        <v>37</v>
      </c>
      <c r="M4" s="9">
        <v>125</v>
      </c>
      <c r="N4" s="9">
        <v>85</v>
      </c>
      <c r="O4" s="9">
        <v>45</v>
      </c>
      <c r="P4" s="9">
        <v>21</v>
      </c>
      <c r="Q4" s="9">
        <v>19</v>
      </c>
      <c r="R4" s="9">
        <v>16</v>
      </c>
      <c r="S4" s="9">
        <v>12</v>
      </c>
      <c r="T4" s="9">
        <v>8</v>
      </c>
      <c r="U4" s="9">
        <v>0</v>
      </c>
      <c r="V4" s="9">
        <v>49</v>
      </c>
      <c r="W4" s="9">
        <v>1</v>
      </c>
      <c r="X4" s="9">
        <v>0</v>
      </c>
      <c r="Y4" s="9">
        <v>-0.02</v>
      </c>
      <c r="Z4" s="9">
        <v>0.77</v>
      </c>
      <c r="AA4" s="10">
        <v>1.1000000000000001</v>
      </c>
      <c r="AB4" s="53">
        <v>6</v>
      </c>
      <c r="AC4" s="54">
        <f t="shared" si="1"/>
        <v>0.68</v>
      </c>
      <c r="AD4" s="54">
        <f t="shared" si="2"/>
        <v>1.3333333333333333</v>
      </c>
      <c r="AE4" s="53">
        <f t="shared" si="3"/>
        <v>0.88888888888888884</v>
      </c>
    </row>
    <row r="5" spans="1:32" ht="15.75" thickBot="1" x14ac:dyDescent="0.3">
      <c r="A5">
        <f t="shared" ref="A5:A17" si="4">A4+1</f>
        <v>3</v>
      </c>
      <c r="B5" t="s">
        <v>157</v>
      </c>
      <c r="C5" s="11" t="s">
        <v>114</v>
      </c>
      <c r="D5" s="8">
        <v>9</v>
      </c>
      <c r="E5" s="9">
        <v>3</v>
      </c>
      <c r="F5" s="9">
        <v>0</v>
      </c>
      <c r="G5" s="9">
        <v>0</v>
      </c>
      <c r="H5" s="9">
        <v>2</v>
      </c>
      <c r="I5" s="9">
        <v>13</v>
      </c>
      <c r="J5" s="9">
        <v>0</v>
      </c>
      <c r="K5" s="9">
        <v>0</v>
      </c>
      <c r="L5" s="9">
        <v>33</v>
      </c>
      <c r="M5" s="9">
        <v>128</v>
      </c>
      <c r="N5" s="9">
        <v>85</v>
      </c>
      <c r="O5" s="9">
        <v>40</v>
      </c>
      <c r="P5" s="9">
        <v>16</v>
      </c>
      <c r="Q5" s="9">
        <v>29</v>
      </c>
      <c r="R5" s="9">
        <v>7</v>
      </c>
      <c r="S5" s="9">
        <v>11</v>
      </c>
      <c r="T5" s="9">
        <v>4</v>
      </c>
      <c r="U5" s="9">
        <v>0</v>
      </c>
      <c r="V5" s="9">
        <v>83</v>
      </c>
      <c r="W5" s="9">
        <v>0</v>
      </c>
      <c r="X5" s="9">
        <v>0</v>
      </c>
      <c r="Y5" s="9">
        <v>0.188</v>
      </c>
      <c r="Z5" s="9">
        <v>0.33</v>
      </c>
      <c r="AA5" s="10">
        <v>4.0999999999999996</v>
      </c>
      <c r="AB5" s="53">
        <f t="shared" si="0"/>
        <v>6.5</v>
      </c>
      <c r="AC5" s="54">
        <f t="shared" si="1"/>
        <v>0.6640625</v>
      </c>
      <c r="AD5" s="54">
        <f t="shared" si="2"/>
        <v>0.63636363636363635</v>
      </c>
      <c r="AE5" s="53">
        <f t="shared" si="3"/>
        <v>0.55555555555555558</v>
      </c>
    </row>
    <row r="6" spans="1:32" ht="15.75" thickBot="1" x14ac:dyDescent="0.3">
      <c r="A6">
        <f t="shared" si="4"/>
        <v>4</v>
      </c>
      <c r="B6" t="s">
        <v>159</v>
      </c>
      <c r="C6" s="13" t="s">
        <v>116</v>
      </c>
      <c r="D6" s="8">
        <v>9</v>
      </c>
      <c r="E6" s="9">
        <v>12</v>
      </c>
      <c r="F6" s="9">
        <v>10</v>
      </c>
      <c r="G6" s="9">
        <v>9</v>
      </c>
      <c r="H6" s="9">
        <v>2</v>
      </c>
      <c r="I6" s="9">
        <v>5</v>
      </c>
      <c r="J6" s="9">
        <v>4</v>
      </c>
      <c r="K6" s="9">
        <v>9</v>
      </c>
      <c r="L6" s="9">
        <v>43</v>
      </c>
      <c r="M6" s="9">
        <v>143</v>
      </c>
      <c r="N6" s="9">
        <v>97</v>
      </c>
      <c r="O6" s="9">
        <v>63</v>
      </c>
      <c r="P6" s="9">
        <v>13</v>
      </c>
      <c r="Q6" s="9">
        <v>21</v>
      </c>
      <c r="R6" s="9">
        <v>13</v>
      </c>
      <c r="S6" s="9">
        <v>21</v>
      </c>
      <c r="T6" s="9">
        <v>7</v>
      </c>
      <c r="U6" s="9">
        <v>0</v>
      </c>
      <c r="V6" s="9">
        <v>16</v>
      </c>
      <c r="W6" s="9">
        <v>0</v>
      </c>
      <c r="X6" s="9">
        <v>0</v>
      </c>
      <c r="Y6" s="9">
        <v>-0.37</v>
      </c>
      <c r="Z6" s="9">
        <v>0.38</v>
      </c>
      <c r="AA6" s="10">
        <v>-5.9</v>
      </c>
      <c r="AB6" s="53">
        <f t="shared" si="0"/>
        <v>2.5</v>
      </c>
      <c r="AC6" s="54">
        <f t="shared" si="1"/>
        <v>0.67832167832167833</v>
      </c>
      <c r="AD6" s="54">
        <f t="shared" si="2"/>
        <v>0.61904761904761907</v>
      </c>
      <c r="AE6" s="53">
        <f t="shared" si="3"/>
        <v>1.5555555555555556</v>
      </c>
    </row>
    <row r="7" spans="1:32" ht="15.75" thickBot="1" x14ac:dyDescent="0.3">
      <c r="A7">
        <f t="shared" si="4"/>
        <v>5</v>
      </c>
      <c r="B7" s="34" t="s">
        <v>158</v>
      </c>
      <c r="C7" s="12" t="s">
        <v>117</v>
      </c>
      <c r="D7" s="8">
        <v>9</v>
      </c>
      <c r="E7" s="9">
        <v>3</v>
      </c>
      <c r="F7" s="9">
        <v>0</v>
      </c>
      <c r="G7" s="9">
        <v>0</v>
      </c>
      <c r="H7" s="9">
        <v>2</v>
      </c>
      <c r="I7" s="9">
        <v>7</v>
      </c>
      <c r="J7" s="9">
        <v>0</v>
      </c>
      <c r="K7" s="9">
        <v>0</v>
      </c>
      <c r="L7" s="9">
        <v>31</v>
      </c>
      <c r="M7" s="9">
        <v>124</v>
      </c>
      <c r="N7" s="9">
        <v>77</v>
      </c>
      <c r="O7" s="9">
        <v>51</v>
      </c>
      <c r="P7" s="9">
        <v>11</v>
      </c>
      <c r="Q7" s="9">
        <v>15</v>
      </c>
      <c r="R7" s="9">
        <v>7</v>
      </c>
      <c r="S7" s="9">
        <v>15</v>
      </c>
      <c r="T7" s="9">
        <v>5</v>
      </c>
      <c r="U7" s="9">
        <v>0</v>
      </c>
      <c r="V7" s="9">
        <v>79</v>
      </c>
      <c r="W7" s="9">
        <v>0</v>
      </c>
      <c r="X7" s="9">
        <v>0</v>
      </c>
      <c r="Y7" s="9">
        <v>0.13300000000000001</v>
      </c>
      <c r="Z7" s="9">
        <v>0.19</v>
      </c>
      <c r="AA7" s="10">
        <v>4.0999999999999996</v>
      </c>
      <c r="AB7" s="53">
        <f t="shared" si="0"/>
        <v>3.5</v>
      </c>
      <c r="AC7" s="54">
        <f t="shared" si="1"/>
        <v>0.62096774193548387</v>
      </c>
      <c r="AD7" s="54">
        <f t="shared" si="2"/>
        <v>0.46666666666666667</v>
      </c>
      <c r="AE7" s="53">
        <f t="shared" si="3"/>
        <v>0.55555555555555558</v>
      </c>
    </row>
    <row r="8" spans="1:32" ht="15.75" thickBot="1" x14ac:dyDescent="0.3">
      <c r="A8">
        <f t="shared" si="4"/>
        <v>6</v>
      </c>
      <c r="B8" t="s">
        <v>160</v>
      </c>
      <c r="C8" s="13" t="s">
        <v>118</v>
      </c>
      <c r="D8" s="8">
        <v>11</v>
      </c>
      <c r="E8" s="9">
        <v>10</v>
      </c>
      <c r="F8" s="9">
        <v>5</v>
      </c>
      <c r="G8" s="9">
        <v>2</v>
      </c>
      <c r="H8" s="9">
        <v>3</v>
      </c>
      <c r="I8" s="9">
        <v>7</v>
      </c>
      <c r="J8" s="9">
        <v>2</v>
      </c>
      <c r="K8" s="9">
        <v>1.64</v>
      </c>
      <c r="L8" s="9">
        <v>46</v>
      </c>
      <c r="M8" s="9">
        <v>174</v>
      </c>
      <c r="N8" s="9">
        <v>110</v>
      </c>
      <c r="O8" s="9">
        <v>69</v>
      </c>
      <c r="P8" s="9">
        <v>14</v>
      </c>
      <c r="Q8" s="9">
        <v>27</v>
      </c>
      <c r="R8" s="9">
        <v>17</v>
      </c>
      <c r="S8" s="9">
        <v>19</v>
      </c>
      <c r="T8" s="9">
        <v>9</v>
      </c>
      <c r="U8" s="9">
        <v>0</v>
      </c>
      <c r="V8" s="9">
        <v>63</v>
      </c>
      <c r="W8" s="9">
        <v>4</v>
      </c>
      <c r="X8" s="9">
        <v>2</v>
      </c>
      <c r="Y8" s="9">
        <v>-0.44500000000000001</v>
      </c>
      <c r="Z8" s="9">
        <v>1.52</v>
      </c>
      <c r="AA8" s="10">
        <v>0.1</v>
      </c>
      <c r="AB8" s="53">
        <f t="shared" si="0"/>
        <v>2.3333333333333335</v>
      </c>
      <c r="AC8" s="54">
        <f t="shared" si="1"/>
        <v>0.63218390804597702</v>
      </c>
      <c r="AD8" s="54">
        <f t="shared" si="2"/>
        <v>0.89473684210526316</v>
      </c>
      <c r="AE8" s="53">
        <f t="shared" si="3"/>
        <v>1.1818181818181819</v>
      </c>
    </row>
    <row r="9" spans="1:32" ht="15.75" thickBot="1" x14ac:dyDescent="0.3">
      <c r="A9">
        <f t="shared" si="4"/>
        <v>7</v>
      </c>
      <c r="B9" t="s">
        <v>177</v>
      </c>
      <c r="C9" s="13" t="s">
        <v>119</v>
      </c>
      <c r="D9" s="8">
        <v>10</v>
      </c>
      <c r="E9" s="9">
        <v>7</v>
      </c>
      <c r="F9" s="9">
        <v>8</v>
      </c>
      <c r="G9" s="9">
        <v>5</v>
      </c>
      <c r="H9" s="9">
        <v>3</v>
      </c>
      <c r="I9" s="9">
        <v>6</v>
      </c>
      <c r="J9" s="9">
        <v>2</v>
      </c>
      <c r="K9" s="9">
        <v>4.5</v>
      </c>
      <c r="L9" s="9">
        <v>41</v>
      </c>
      <c r="M9" s="9">
        <v>147</v>
      </c>
      <c r="N9" s="9">
        <v>98</v>
      </c>
      <c r="O9" s="9">
        <v>63</v>
      </c>
      <c r="P9" s="9">
        <v>13</v>
      </c>
      <c r="Q9" s="9">
        <v>22</v>
      </c>
      <c r="R9" s="9">
        <v>11</v>
      </c>
      <c r="S9" s="9">
        <v>21</v>
      </c>
      <c r="T9" s="9">
        <v>8</v>
      </c>
      <c r="U9" s="9">
        <v>0</v>
      </c>
      <c r="V9" s="9">
        <v>53</v>
      </c>
      <c r="W9" s="9">
        <v>2</v>
      </c>
      <c r="X9" s="9">
        <v>0</v>
      </c>
      <c r="Y9" s="9">
        <v>-0.78600000000000003</v>
      </c>
      <c r="Z9" s="9">
        <v>1.04</v>
      </c>
      <c r="AA9" s="10">
        <v>-3.4</v>
      </c>
      <c r="AB9" s="53">
        <f t="shared" si="0"/>
        <v>2</v>
      </c>
      <c r="AC9" s="54">
        <f t="shared" si="1"/>
        <v>0.66666666666666663</v>
      </c>
      <c r="AD9" s="54">
        <f t="shared" si="2"/>
        <v>0.52380952380952384</v>
      </c>
      <c r="AE9" s="53">
        <f t="shared" si="3"/>
        <v>1</v>
      </c>
    </row>
    <row r="10" spans="1:32" s="15" customFormat="1" ht="15.75" thickBot="1" x14ac:dyDescent="0.3">
      <c r="A10" s="15" t="s">
        <v>137</v>
      </c>
      <c r="B10" s="16" t="s">
        <v>136</v>
      </c>
      <c r="C10" s="16" t="s">
        <v>136</v>
      </c>
      <c r="D10" s="30">
        <f t="shared" ref="D10:J10" si="5">SUM(D3:D9)</f>
        <v>66</v>
      </c>
      <c r="E10" s="40">
        <f t="shared" si="5"/>
        <v>44</v>
      </c>
      <c r="F10" s="30">
        <f t="shared" si="5"/>
        <v>26</v>
      </c>
      <c r="G10" s="30">
        <f t="shared" si="5"/>
        <v>19</v>
      </c>
      <c r="H10" s="40">
        <f t="shared" si="5"/>
        <v>13</v>
      </c>
      <c r="I10" s="30">
        <f t="shared" si="5"/>
        <v>49</v>
      </c>
      <c r="J10" s="44">
        <f t="shared" si="5"/>
        <v>8</v>
      </c>
      <c r="K10" s="31">
        <f>G10*9/D10</f>
        <v>2.5909090909090908</v>
      </c>
      <c r="L10" s="30">
        <f t="shared" ref="L10:T10" si="6">SUM(L3:L9)</f>
        <v>261</v>
      </c>
      <c r="M10" s="40">
        <f t="shared" si="6"/>
        <v>954</v>
      </c>
      <c r="N10" s="40">
        <f t="shared" si="6"/>
        <v>628</v>
      </c>
      <c r="O10" s="30">
        <f t="shared" si="6"/>
        <v>370</v>
      </c>
      <c r="P10" s="30">
        <f t="shared" si="6"/>
        <v>96</v>
      </c>
      <c r="Q10" s="30">
        <f t="shared" si="6"/>
        <v>162</v>
      </c>
      <c r="R10" s="44">
        <f t="shared" si="6"/>
        <v>82</v>
      </c>
      <c r="S10" s="44">
        <f t="shared" si="6"/>
        <v>111</v>
      </c>
      <c r="T10" s="44">
        <f t="shared" si="6"/>
        <v>46</v>
      </c>
      <c r="U10" s="32"/>
      <c r="V10" s="30">
        <f>SUM(V3:V9)</f>
        <v>425</v>
      </c>
      <c r="W10" s="30">
        <f>SUM(W3:W9)</f>
        <v>7</v>
      </c>
      <c r="X10" s="30">
        <f>SUM(X3:X9)</f>
        <v>2</v>
      </c>
      <c r="Y10" s="32"/>
      <c r="Z10" s="30">
        <f>SUM(Z3:Z9)</f>
        <v>4.67</v>
      </c>
      <c r="AA10" s="30">
        <f>SUM(AA3:AA9)</f>
        <v>4.1999999999999975</v>
      </c>
      <c r="AB10" s="47">
        <f>I10/H10</f>
        <v>3.7692307692307692</v>
      </c>
      <c r="AC10" s="41">
        <f>N10/M10</f>
        <v>0.65828092243186587</v>
      </c>
      <c r="AD10" s="41">
        <f>R10/S10</f>
        <v>0.73873873873873874</v>
      </c>
      <c r="AE10" s="47">
        <f>(H10+E10)/D10</f>
        <v>0.86363636363636365</v>
      </c>
      <c r="AF10" s="41">
        <f>(X10/W10)</f>
        <v>0.2857142857142857</v>
      </c>
    </row>
    <row r="11" spans="1:32" s="15" customFormat="1" ht="15.75" thickBot="1" x14ac:dyDescent="0.3">
      <c r="B11" s="16" t="s">
        <v>138</v>
      </c>
      <c r="C11" s="16" t="s">
        <v>138</v>
      </c>
      <c r="D11" s="33">
        <f>D10/7</f>
        <v>9.4285714285714288</v>
      </c>
      <c r="E11" s="33">
        <f t="shared" ref="E11:J11" si="7">E10/7</f>
        <v>6.2857142857142856</v>
      </c>
      <c r="F11" s="33">
        <f t="shared" si="7"/>
        <v>3.7142857142857144</v>
      </c>
      <c r="G11" s="33">
        <f t="shared" si="7"/>
        <v>2.7142857142857144</v>
      </c>
      <c r="H11" s="33">
        <f t="shared" si="7"/>
        <v>1.8571428571428572</v>
      </c>
      <c r="I11" s="33">
        <f t="shared" si="7"/>
        <v>7</v>
      </c>
      <c r="J11" s="33">
        <f t="shared" si="7"/>
        <v>1.1428571428571428</v>
      </c>
      <c r="K11" s="31">
        <f>G11*9/D11</f>
        <v>2.5909090909090913</v>
      </c>
      <c r="L11" s="33">
        <f t="shared" ref="L11:X11" si="8">L10/7</f>
        <v>37.285714285714285</v>
      </c>
      <c r="M11" s="33">
        <f t="shared" si="8"/>
        <v>136.28571428571428</v>
      </c>
      <c r="N11" s="33">
        <f t="shared" si="8"/>
        <v>89.714285714285708</v>
      </c>
      <c r="O11" s="33">
        <f t="shared" si="8"/>
        <v>52.857142857142854</v>
      </c>
      <c r="P11" s="33">
        <f t="shared" si="8"/>
        <v>13.714285714285714</v>
      </c>
      <c r="Q11" s="33">
        <f t="shared" si="8"/>
        <v>23.142857142857142</v>
      </c>
      <c r="R11" s="33">
        <f t="shared" si="8"/>
        <v>11.714285714285714</v>
      </c>
      <c r="S11" s="33">
        <f t="shared" si="8"/>
        <v>15.857142857142858</v>
      </c>
      <c r="T11" s="33">
        <f t="shared" si="8"/>
        <v>6.5714285714285712</v>
      </c>
      <c r="U11" s="32"/>
      <c r="V11" s="43">
        <f t="shared" si="8"/>
        <v>60.714285714285715</v>
      </c>
      <c r="W11" s="33">
        <f t="shared" si="8"/>
        <v>1</v>
      </c>
      <c r="X11" s="33">
        <f t="shared" si="8"/>
        <v>0.2857142857142857</v>
      </c>
      <c r="Y11" s="32"/>
      <c r="Z11" s="45">
        <f t="shared" ref="Z11:AA11" si="9">Z10/7</f>
        <v>0.66714285714285715</v>
      </c>
      <c r="AA11" s="45">
        <f t="shared" si="9"/>
        <v>0.59999999999999964</v>
      </c>
    </row>
    <row r="12" spans="1:32" ht="15.75" thickBot="1" x14ac:dyDescent="0.3">
      <c r="A12">
        <f>A9+1</f>
        <v>8</v>
      </c>
      <c r="B12" t="s">
        <v>161</v>
      </c>
      <c r="C12" s="12" t="s">
        <v>120</v>
      </c>
      <c r="D12" s="8">
        <v>9</v>
      </c>
      <c r="E12" s="9">
        <v>5</v>
      </c>
      <c r="F12" s="9">
        <v>1</v>
      </c>
      <c r="G12" s="9">
        <v>1</v>
      </c>
      <c r="H12" s="9">
        <v>4</v>
      </c>
      <c r="I12" s="9">
        <v>11</v>
      </c>
      <c r="J12" s="9">
        <v>1</v>
      </c>
      <c r="K12" s="9">
        <v>1</v>
      </c>
      <c r="L12" s="9">
        <v>35</v>
      </c>
      <c r="M12" s="9">
        <v>138</v>
      </c>
      <c r="N12" s="9">
        <v>83</v>
      </c>
      <c r="O12" s="9">
        <v>42</v>
      </c>
      <c r="P12" s="9">
        <v>15</v>
      </c>
      <c r="Q12" s="9">
        <v>26</v>
      </c>
      <c r="R12" s="9">
        <v>10</v>
      </c>
      <c r="S12" s="9">
        <v>10</v>
      </c>
      <c r="T12" s="9">
        <v>4</v>
      </c>
      <c r="U12" s="9">
        <v>0</v>
      </c>
      <c r="V12" s="9">
        <v>67</v>
      </c>
      <c r="W12" s="9">
        <v>0</v>
      </c>
      <c r="X12" s="9">
        <v>0</v>
      </c>
      <c r="Y12" s="9">
        <v>0.12</v>
      </c>
      <c r="Z12" s="9">
        <v>0.41</v>
      </c>
      <c r="AA12" s="10">
        <v>3.2</v>
      </c>
      <c r="AB12" s="53">
        <f t="shared" ref="AB12:AB14" si="10">I12/H12</f>
        <v>2.75</v>
      </c>
      <c r="AC12" s="54">
        <f t="shared" ref="AC12:AC14" si="11">N12/M12</f>
        <v>0.60144927536231885</v>
      </c>
      <c r="AD12" s="54">
        <f t="shared" ref="AD12:AD14" si="12">R12/S12</f>
        <v>1</v>
      </c>
      <c r="AE12" s="53">
        <f t="shared" ref="AE12:AE14" si="13">(H12+E12)/D12</f>
        <v>1</v>
      </c>
    </row>
    <row r="13" spans="1:32" ht="15.75" thickBot="1" x14ac:dyDescent="0.3">
      <c r="A13">
        <f t="shared" si="4"/>
        <v>9</v>
      </c>
      <c r="B13" t="s">
        <v>162</v>
      </c>
      <c r="C13" s="12" t="s">
        <v>121</v>
      </c>
      <c r="D13" s="8">
        <v>9</v>
      </c>
      <c r="E13" s="9">
        <v>8</v>
      </c>
      <c r="F13" s="9">
        <v>0</v>
      </c>
      <c r="G13" s="9">
        <v>0</v>
      </c>
      <c r="H13" s="9">
        <v>4</v>
      </c>
      <c r="I13" s="9">
        <v>7</v>
      </c>
      <c r="J13" s="9">
        <v>0</v>
      </c>
      <c r="K13" s="9">
        <v>0</v>
      </c>
      <c r="L13" s="9">
        <v>38</v>
      </c>
      <c r="M13" s="9">
        <v>145</v>
      </c>
      <c r="N13" s="9">
        <v>93</v>
      </c>
      <c r="O13" s="9">
        <v>54</v>
      </c>
      <c r="P13" s="9">
        <v>19</v>
      </c>
      <c r="Q13" s="9">
        <v>20</v>
      </c>
      <c r="R13" s="9">
        <v>15</v>
      </c>
      <c r="S13" s="9">
        <v>11</v>
      </c>
      <c r="T13" s="9">
        <v>6</v>
      </c>
      <c r="U13" s="9">
        <v>0</v>
      </c>
      <c r="V13" s="9">
        <v>59</v>
      </c>
      <c r="W13" s="9">
        <v>4</v>
      </c>
      <c r="X13" s="9">
        <v>0</v>
      </c>
      <c r="Y13" s="9">
        <v>0.46300000000000002</v>
      </c>
      <c r="Z13" s="9">
        <v>1.1200000000000001</v>
      </c>
      <c r="AA13" s="10">
        <v>4.2</v>
      </c>
      <c r="AB13" s="53">
        <f t="shared" si="10"/>
        <v>1.75</v>
      </c>
      <c r="AC13" s="54">
        <f t="shared" si="11"/>
        <v>0.64137931034482754</v>
      </c>
      <c r="AD13" s="54">
        <f t="shared" si="12"/>
        <v>1.3636363636363635</v>
      </c>
      <c r="AE13" s="53">
        <f t="shared" si="13"/>
        <v>1.3333333333333333</v>
      </c>
    </row>
    <row r="14" spans="1:32" ht="15.75" thickBot="1" x14ac:dyDescent="0.3">
      <c r="A14">
        <f t="shared" si="4"/>
        <v>10</v>
      </c>
      <c r="B14" s="34" t="s">
        <v>163</v>
      </c>
      <c r="C14" s="13" t="s">
        <v>122</v>
      </c>
      <c r="D14" s="8">
        <v>8</v>
      </c>
      <c r="E14" s="9">
        <v>8</v>
      </c>
      <c r="F14" s="9">
        <v>6</v>
      </c>
      <c r="G14" s="9">
        <v>6</v>
      </c>
      <c r="H14" s="9">
        <v>2</v>
      </c>
      <c r="I14" s="9">
        <v>11</v>
      </c>
      <c r="J14" s="9">
        <v>3</v>
      </c>
      <c r="K14" s="9">
        <v>6.75</v>
      </c>
      <c r="L14" s="9">
        <v>32</v>
      </c>
      <c r="M14" s="9">
        <v>128</v>
      </c>
      <c r="N14" s="9">
        <v>80</v>
      </c>
      <c r="O14" s="9">
        <v>42</v>
      </c>
      <c r="P14" s="9">
        <v>11</v>
      </c>
      <c r="Q14" s="9">
        <v>27</v>
      </c>
      <c r="R14" s="9">
        <v>6</v>
      </c>
      <c r="S14" s="9">
        <v>13</v>
      </c>
      <c r="T14" s="9">
        <v>6</v>
      </c>
      <c r="U14" s="9">
        <v>0</v>
      </c>
      <c r="V14" s="9">
        <v>43</v>
      </c>
      <c r="W14" s="9">
        <v>1</v>
      </c>
      <c r="X14" s="9">
        <v>0</v>
      </c>
      <c r="Y14" s="9">
        <v>-0.22</v>
      </c>
      <c r="Z14" s="9">
        <v>0.46</v>
      </c>
      <c r="AA14" s="10">
        <v>-2.2999999999999998</v>
      </c>
      <c r="AB14" s="53">
        <f t="shared" si="10"/>
        <v>5.5</v>
      </c>
      <c r="AC14" s="54">
        <f t="shared" si="11"/>
        <v>0.625</v>
      </c>
      <c r="AD14" s="54">
        <f t="shared" si="12"/>
        <v>0.46153846153846156</v>
      </c>
      <c r="AE14" s="53">
        <f t="shared" si="13"/>
        <v>1.25</v>
      </c>
    </row>
    <row r="15" spans="1:32" ht="15.75" thickBot="1" x14ac:dyDescent="0.3">
      <c r="A15">
        <f t="shared" si="4"/>
        <v>11</v>
      </c>
      <c r="B15" t="s">
        <v>180</v>
      </c>
      <c r="C15" s="21" t="s">
        <v>179</v>
      </c>
      <c r="D15" s="8">
        <v>8</v>
      </c>
      <c r="E15" s="9">
        <v>15</v>
      </c>
      <c r="F15" s="9">
        <v>6</v>
      </c>
      <c r="G15" s="9">
        <v>6</v>
      </c>
      <c r="H15" s="9">
        <v>1</v>
      </c>
      <c r="I15" s="9">
        <v>5</v>
      </c>
      <c r="J15" s="9">
        <v>0</v>
      </c>
      <c r="K15" s="9">
        <v>6.75</v>
      </c>
      <c r="L15" s="9">
        <v>38</v>
      </c>
      <c r="M15" s="9">
        <v>136</v>
      </c>
      <c r="N15" s="9">
        <v>92</v>
      </c>
      <c r="O15" s="9">
        <v>57</v>
      </c>
      <c r="P15" s="9">
        <v>8</v>
      </c>
      <c r="Q15" s="9">
        <v>27</v>
      </c>
      <c r="R15" s="9">
        <v>19</v>
      </c>
      <c r="S15" s="9">
        <v>13</v>
      </c>
      <c r="T15" s="9">
        <v>5</v>
      </c>
      <c r="U15" s="9">
        <v>0</v>
      </c>
      <c r="V15" s="9">
        <v>38</v>
      </c>
      <c r="W15" s="9">
        <v>0</v>
      </c>
      <c r="X15" s="9">
        <v>0</v>
      </c>
      <c r="Y15" s="9">
        <v>-0.44</v>
      </c>
      <c r="Z15" s="9">
        <v>1.22</v>
      </c>
      <c r="AA15" s="10">
        <v>-2.1</v>
      </c>
      <c r="AB15" s="53">
        <f t="shared" ref="AB15:AB17" si="14">I15/H15</f>
        <v>5</v>
      </c>
      <c r="AC15" s="54">
        <f t="shared" ref="AC15:AC17" si="15">N15/M15</f>
        <v>0.67647058823529416</v>
      </c>
      <c r="AD15" s="54">
        <f t="shared" ref="AD15:AD17" si="16">R15/S15</f>
        <v>1.4615384615384615</v>
      </c>
      <c r="AE15" s="53">
        <f t="shared" ref="AE15:AE17" si="17">(H15+E15)/D15</f>
        <v>2</v>
      </c>
    </row>
    <row r="16" spans="1:32" ht="15.75" thickBot="1" x14ac:dyDescent="0.3">
      <c r="A16">
        <f t="shared" si="4"/>
        <v>12</v>
      </c>
      <c r="B16" t="s">
        <v>195</v>
      </c>
      <c r="C16" t="s">
        <v>185</v>
      </c>
      <c r="D16" s="8">
        <v>9</v>
      </c>
      <c r="E16" s="9">
        <v>7</v>
      </c>
      <c r="F16" s="9">
        <v>0</v>
      </c>
      <c r="G16" s="9">
        <v>0</v>
      </c>
      <c r="H16" s="9">
        <v>2</v>
      </c>
      <c r="I16" s="9">
        <v>6</v>
      </c>
      <c r="J16" s="9">
        <v>0</v>
      </c>
      <c r="K16" s="9">
        <v>0</v>
      </c>
      <c r="L16" s="9">
        <v>34</v>
      </c>
      <c r="M16" s="9">
        <v>122</v>
      </c>
      <c r="N16" s="9">
        <v>76</v>
      </c>
      <c r="O16" s="9">
        <v>47</v>
      </c>
      <c r="P16" s="9">
        <v>11</v>
      </c>
      <c r="Q16" s="9">
        <v>18</v>
      </c>
      <c r="R16" s="9">
        <v>13</v>
      </c>
      <c r="S16" s="9">
        <v>13</v>
      </c>
      <c r="T16" s="9">
        <v>7</v>
      </c>
      <c r="U16" s="9">
        <v>0</v>
      </c>
      <c r="V16" s="9">
        <v>61</v>
      </c>
      <c r="W16" s="9">
        <v>0</v>
      </c>
      <c r="X16" s="9">
        <v>0</v>
      </c>
      <c r="Y16" s="9">
        <v>0.26800000000000002</v>
      </c>
      <c r="Z16" s="9">
        <v>0.56000000000000005</v>
      </c>
      <c r="AA16" s="10">
        <v>4.4000000000000004</v>
      </c>
      <c r="AB16" s="53">
        <f t="shared" si="14"/>
        <v>3</v>
      </c>
      <c r="AC16" s="54">
        <f t="shared" si="15"/>
        <v>0.62295081967213117</v>
      </c>
      <c r="AD16" s="54">
        <f t="shared" si="16"/>
        <v>1</v>
      </c>
      <c r="AE16" s="53">
        <f t="shared" si="17"/>
        <v>1</v>
      </c>
    </row>
    <row r="17" spans="1:32" ht="15.75" thickBot="1" x14ac:dyDescent="0.3">
      <c r="A17">
        <f t="shared" si="4"/>
        <v>13</v>
      </c>
      <c r="B17" t="s">
        <v>194</v>
      </c>
      <c r="C17" s="21" t="s">
        <v>186</v>
      </c>
      <c r="D17" s="8">
        <v>8</v>
      </c>
      <c r="E17" s="9">
        <v>8</v>
      </c>
      <c r="F17" s="9">
        <v>4</v>
      </c>
      <c r="G17" s="9">
        <v>4</v>
      </c>
      <c r="H17" s="9">
        <v>2</v>
      </c>
      <c r="I17" s="9">
        <v>5</v>
      </c>
      <c r="J17" s="9">
        <v>0</v>
      </c>
      <c r="K17" s="9">
        <v>4.5</v>
      </c>
      <c r="L17" s="9">
        <v>34</v>
      </c>
      <c r="M17" s="9">
        <v>124</v>
      </c>
      <c r="N17" s="9">
        <v>84</v>
      </c>
      <c r="O17" s="9">
        <v>54</v>
      </c>
      <c r="P17" s="9">
        <v>11</v>
      </c>
      <c r="Q17" s="9">
        <v>19</v>
      </c>
      <c r="R17" s="9">
        <v>15</v>
      </c>
      <c r="S17" s="9">
        <v>11</v>
      </c>
      <c r="T17" s="9">
        <v>7</v>
      </c>
      <c r="U17" s="9">
        <v>0</v>
      </c>
      <c r="V17" s="9">
        <v>62</v>
      </c>
      <c r="W17" s="9">
        <v>1</v>
      </c>
      <c r="X17" s="9">
        <v>1</v>
      </c>
      <c r="Y17" s="9">
        <v>-0.26900000000000002</v>
      </c>
      <c r="Z17" s="9">
        <v>1.59</v>
      </c>
      <c r="AA17" s="10">
        <v>-0.1</v>
      </c>
      <c r="AB17" s="53">
        <f t="shared" si="14"/>
        <v>2.5</v>
      </c>
      <c r="AC17" s="54">
        <f t="shared" si="15"/>
        <v>0.67741935483870963</v>
      </c>
      <c r="AD17" s="54">
        <f t="shared" si="16"/>
        <v>1.3636363636363635</v>
      </c>
      <c r="AE17" s="53">
        <f t="shared" si="17"/>
        <v>1.25</v>
      </c>
    </row>
    <row r="18" spans="1:32" s="14" customFormat="1" ht="15.75" thickBot="1" x14ac:dyDescent="0.3">
      <c r="A18" s="14" t="s">
        <v>134</v>
      </c>
      <c r="B18" s="14" t="s">
        <v>188</v>
      </c>
      <c r="C18" s="14" t="s">
        <v>188</v>
      </c>
      <c r="D18" s="22">
        <f>SUM(D12:D17)</f>
        <v>51</v>
      </c>
      <c r="E18" s="22">
        <f t="shared" ref="E18:T18" si="18">SUM(E12:E17)</f>
        <v>51</v>
      </c>
      <c r="F18" s="22">
        <f t="shared" si="18"/>
        <v>17</v>
      </c>
      <c r="G18" s="22">
        <f t="shared" si="18"/>
        <v>17</v>
      </c>
      <c r="H18" s="22">
        <f t="shared" si="18"/>
        <v>15</v>
      </c>
      <c r="I18" s="22">
        <f t="shared" si="18"/>
        <v>45</v>
      </c>
      <c r="J18" s="22">
        <f t="shared" si="18"/>
        <v>4</v>
      </c>
      <c r="K18" s="27">
        <f>G18*9/D18</f>
        <v>3</v>
      </c>
      <c r="L18" s="22">
        <f t="shared" si="18"/>
        <v>211</v>
      </c>
      <c r="M18" s="22">
        <f t="shared" si="18"/>
        <v>793</v>
      </c>
      <c r="N18" s="22">
        <f t="shared" si="18"/>
        <v>508</v>
      </c>
      <c r="O18" s="22">
        <f t="shared" si="18"/>
        <v>296</v>
      </c>
      <c r="P18" s="22">
        <f t="shared" si="18"/>
        <v>75</v>
      </c>
      <c r="Q18" s="22">
        <f t="shared" si="18"/>
        <v>137</v>
      </c>
      <c r="R18" s="22">
        <f t="shared" si="18"/>
        <v>78</v>
      </c>
      <c r="S18" s="22">
        <f t="shared" si="18"/>
        <v>71</v>
      </c>
      <c r="T18" s="22">
        <f t="shared" si="18"/>
        <v>35</v>
      </c>
      <c r="U18" s="22"/>
      <c r="V18" s="22">
        <f t="shared" ref="V18:X18" si="19">SUM(V12:V17)</f>
        <v>330</v>
      </c>
      <c r="W18" s="22">
        <f t="shared" si="19"/>
        <v>6</v>
      </c>
      <c r="X18" s="22">
        <f t="shared" si="19"/>
        <v>1</v>
      </c>
      <c r="Y18" s="22"/>
      <c r="Z18" s="22">
        <f t="shared" ref="Z18:AA18" si="20">SUM(Z12:Z17)</f>
        <v>5.36</v>
      </c>
      <c r="AA18" s="22">
        <f t="shared" si="20"/>
        <v>7.3000000000000007</v>
      </c>
      <c r="AB18" s="46">
        <f>I18/H18</f>
        <v>3</v>
      </c>
      <c r="AC18" s="42">
        <f>N18/M18</f>
        <v>0.64060529634300123</v>
      </c>
      <c r="AD18" s="42">
        <f>R18/S18</f>
        <v>1.0985915492957747</v>
      </c>
      <c r="AE18" s="46">
        <f>(H18+E18)/D18</f>
        <v>1.2941176470588236</v>
      </c>
      <c r="AF18" s="42">
        <f>(X18/W18)</f>
        <v>0.16666666666666666</v>
      </c>
    </row>
    <row r="19" spans="1:32" s="14" customFormat="1" ht="15.75" thickBot="1" x14ac:dyDescent="0.3">
      <c r="B19" s="14" t="s">
        <v>138</v>
      </c>
      <c r="C19" s="14" t="s">
        <v>138</v>
      </c>
      <c r="D19" s="25">
        <f>D18/6</f>
        <v>8.5</v>
      </c>
      <c r="E19" s="25">
        <f t="shared" ref="E19:J19" si="21">E18/6</f>
        <v>8.5</v>
      </c>
      <c r="F19" s="25">
        <f t="shared" si="21"/>
        <v>2.8333333333333335</v>
      </c>
      <c r="G19" s="25">
        <f t="shared" si="21"/>
        <v>2.8333333333333335</v>
      </c>
      <c r="H19" s="25">
        <f t="shared" si="21"/>
        <v>2.5</v>
      </c>
      <c r="I19" s="25">
        <f t="shared" si="21"/>
        <v>7.5</v>
      </c>
      <c r="J19" s="25">
        <f t="shared" si="21"/>
        <v>0.66666666666666663</v>
      </c>
      <c r="K19" s="27">
        <f>G19*9/D19</f>
        <v>3</v>
      </c>
      <c r="L19" s="25">
        <f t="shared" ref="L19:T19" si="22">L18/6</f>
        <v>35.166666666666664</v>
      </c>
      <c r="M19" s="25">
        <f t="shared" si="22"/>
        <v>132.16666666666666</v>
      </c>
      <c r="N19" s="25">
        <f t="shared" si="22"/>
        <v>84.666666666666671</v>
      </c>
      <c r="O19" s="25">
        <f t="shared" si="22"/>
        <v>49.333333333333336</v>
      </c>
      <c r="P19" s="25">
        <f t="shared" si="22"/>
        <v>12.5</v>
      </c>
      <c r="Q19" s="25">
        <f t="shared" si="22"/>
        <v>22.833333333333332</v>
      </c>
      <c r="R19" s="25">
        <f t="shared" si="22"/>
        <v>13</v>
      </c>
      <c r="S19" s="25">
        <f t="shared" si="22"/>
        <v>11.833333333333334</v>
      </c>
      <c r="T19" s="25">
        <f t="shared" si="22"/>
        <v>5.833333333333333</v>
      </c>
      <c r="U19" s="24"/>
      <c r="V19" s="25">
        <f t="shared" ref="V19:X19" si="23">V18/6</f>
        <v>55</v>
      </c>
      <c r="W19" s="25">
        <f t="shared" si="23"/>
        <v>1</v>
      </c>
      <c r="X19" s="25">
        <f t="shared" si="23"/>
        <v>0.16666666666666666</v>
      </c>
      <c r="Y19" s="24"/>
      <c r="Z19" s="25">
        <f>Z18/6</f>
        <v>0.89333333333333342</v>
      </c>
      <c r="AA19" s="25">
        <f t="shared" ref="AA19" si="24">AA18/6</f>
        <v>1.2166666666666668</v>
      </c>
      <c r="AB19" s="22"/>
      <c r="AC19" s="22"/>
      <c r="AD19" s="22"/>
      <c r="AE19" s="22"/>
      <c r="AF19" s="22"/>
    </row>
    <row r="20" spans="1:32" s="14" customFormat="1" ht="15.75" thickBot="1" x14ac:dyDescent="0.3">
      <c r="B20" s="14" t="s">
        <v>189</v>
      </c>
      <c r="C20" s="14" t="s">
        <v>189</v>
      </c>
      <c r="D20" s="22">
        <f>D10+D18</f>
        <v>117</v>
      </c>
      <c r="E20" s="22">
        <f t="shared" ref="E20:T20" si="25">E10+E18</f>
        <v>95</v>
      </c>
      <c r="F20" s="22">
        <f t="shared" si="25"/>
        <v>43</v>
      </c>
      <c r="G20" s="22">
        <f t="shared" si="25"/>
        <v>36</v>
      </c>
      <c r="H20" s="22">
        <f t="shared" si="25"/>
        <v>28</v>
      </c>
      <c r="I20" s="22">
        <f t="shared" si="25"/>
        <v>94</v>
      </c>
      <c r="J20" s="22">
        <f t="shared" si="25"/>
        <v>12</v>
      </c>
      <c r="K20" s="27">
        <f>G20*9/D20</f>
        <v>2.7692307692307692</v>
      </c>
      <c r="L20" s="22">
        <f t="shared" si="25"/>
        <v>472</v>
      </c>
      <c r="M20" s="22">
        <f t="shared" si="25"/>
        <v>1747</v>
      </c>
      <c r="N20" s="22">
        <f t="shared" si="25"/>
        <v>1136</v>
      </c>
      <c r="O20" s="22">
        <f t="shared" si="25"/>
        <v>666</v>
      </c>
      <c r="P20" s="22">
        <f t="shared" si="25"/>
        <v>171</v>
      </c>
      <c r="Q20" s="22">
        <f t="shared" si="25"/>
        <v>299</v>
      </c>
      <c r="R20" s="22">
        <f t="shared" si="25"/>
        <v>160</v>
      </c>
      <c r="S20" s="22">
        <f t="shared" si="25"/>
        <v>182</v>
      </c>
      <c r="T20" s="22">
        <f t="shared" si="25"/>
        <v>81</v>
      </c>
      <c r="U20" s="22"/>
      <c r="V20" s="22">
        <f t="shared" ref="V20:X20" si="26">V10+V18</f>
        <v>755</v>
      </c>
      <c r="W20" s="22">
        <f t="shared" si="26"/>
        <v>13</v>
      </c>
      <c r="X20" s="22">
        <f t="shared" si="26"/>
        <v>3</v>
      </c>
      <c r="Y20" s="22"/>
      <c r="Z20" s="22">
        <f t="shared" ref="Z20:AA20" si="27">Z10+Z18</f>
        <v>10.030000000000001</v>
      </c>
      <c r="AA20" s="22">
        <f t="shared" si="27"/>
        <v>11.499999999999998</v>
      </c>
      <c r="AB20" s="46">
        <f>I20/H20</f>
        <v>3.3571428571428572</v>
      </c>
      <c r="AC20" s="42">
        <f>N20/M20</f>
        <v>0.65025758443045223</v>
      </c>
      <c r="AD20" s="42">
        <f>R20/S20</f>
        <v>0.87912087912087911</v>
      </c>
      <c r="AE20" s="46">
        <f>(H20+E20)/D20</f>
        <v>1.0512820512820513</v>
      </c>
      <c r="AF20" s="42">
        <f>(X20/W20)</f>
        <v>0.23076923076923078</v>
      </c>
    </row>
    <row r="21" spans="1:32" s="14" customFormat="1" ht="15.75" thickBot="1" x14ac:dyDescent="0.3">
      <c r="B21" s="14" t="s">
        <v>190</v>
      </c>
      <c r="C21" s="14" t="s">
        <v>190</v>
      </c>
      <c r="D21" s="22">
        <f>D20/13</f>
        <v>9</v>
      </c>
      <c r="E21" s="22">
        <f t="shared" ref="E21:J21" si="28">E20/13</f>
        <v>7.3076923076923075</v>
      </c>
      <c r="F21" s="22">
        <f t="shared" si="28"/>
        <v>3.3076923076923075</v>
      </c>
      <c r="G21" s="22">
        <f t="shared" si="28"/>
        <v>2.7692307692307692</v>
      </c>
      <c r="H21" s="22">
        <f t="shared" si="28"/>
        <v>2.1538461538461537</v>
      </c>
      <c r="I21" s="22">
        <f t="shared" si="28"/>
        <v>7.2307692307692308</v>
      </c>
      <c r="J21" s="22">
        <f t="shared" si="28"/>
        <v>0.92307692307692313</v>
      </c>
      <c r="K21" s="27">
        <f>G21*9/D21</f>
        <v>2.7692307692307692</v>
      </c>
      <c r="L21" s="22">
        <f t="shared" ref="L21:T21" si="29">L20/13</f>
        <v>36.307692307692307</v>
      </c>
      <c r="M21" s="22">
        <f t="shared" si="29"/>
        <v>134.38461538461539</v>
      </c>
      <c r="N21" s="22">
        <f t="shared" si="29"/>
        <v>87.384615384615387</v>
      </c>
      <c r="O21" s="22">
        <f t="shared" si="29"/>
        <v>51.230769230769234</v>
      </c>
      <c r="P21" s="22">
        <f t="shared" si="29"/>
        <v>13.153846153846153</v>
      </c>
      <c r="Q21" s="22">
        <f t="shared" si="29"/>
        <v>23</v>
      </c>
      <c r="R21" s="22">
        <f t="shared" si="29"/>
        <v>12.307692307692308</v>
      </c>
      <c r="S21" s="22">
        <f t="shared" si="29"/>
        <v>14</v>
      </c>
      <c r="T21" s="22">
        <f t="shared" si="29"/>
        <v>6.2307692307692308</v>
      </c>
      <c r="U21" s="22"/>
      <c r="V21" s="22">
        <f t="shared" ref="V21:X21" si="30">V20/13</f>
        <v>58.07692307692308</v>
      </c>
      <c r="W21" s="22">
        <f t="shared" si="30"/>
        <v>1</v>
      </c>
      <c r="X21" s="22">
        <f t="shared" si="30"/>
        <v>0.23076923076923078</v>
      </c>
      <c r="Y21" s="22"/>
      <c r="Z21" s="22">
        <f t="shared" ref="Z21:AA21" si="31">Z20/13</f>
        <v>0.77153846153846162</v>
      </c>
      <c r="AA21" s="22">
        <f t="shared" si="31"/>
        <v>0.88461538461538447</v>
      </c>
      <c r="AB21" s="22"/>
      <c r="AC21" s="22"/>
      <c r="AD21" s="22"/>
      <c r="AE21" s="22"/>
      <c r="AF21" s="22"/>
    </row>
    <row r="22" spans="1:32" ht="15.75" thickBot="1" x14ac:dyDescent="0.3">
      <c r="A22">
        <v>14</v>
      </c>
      <c r="B22" s="66" t="s">
        <v>205</v>
      </c>
      <c r="C22" s="65" t="s">
        <v>203</v>
      </c>
      <c r="D22" s="8">
        <v>9</v>
      </c>
      <c r="E22" s="9">
        <v>5</v>
      </c>
      <c r="F22" s="9">
        <v>3</v>
      </c>
      <c r="G22" s="9">
        <v>2</v>
      </c>
      <c r="H22" s="9">
        <v>5</v>
      </c>
      <c r="I22" s="9">
        <v>7</v>
      </c>
      <c r="J22" s="9">
        <v>0</v>
      </c>
      <c r="K22" s="9">
        <v>2</v>
      </c>
      <c r="L22" s="9">
        <v>37</v>
      </c>
      <c r="M22" s="9">
        <v>143</v>
      </c>
      <c r="N22" s="9">
        <v>88</v>
      </c>
      <c r="O22" s="9">
        <v>52</v>
      </c>
      <c r="P22" s="9">
        <v>11</v>
      </c>
      <c r="Q22" s="9">
        <v>25</v>
      </c>
      <c r="R22" s="9">
        <v>11</v>
      </c>
      <c r="S22" s="9">
        <v>14</v>
      </c>
      <c r="T22" s="9">
        <v>7</v>
      </c>
      <c r="U22" s="9">
        <v>0</v>
      </c>
      <c r="V22" s="9">
        <v>40</v>
      </c>
      <c r="W22" s="9">
        <v>2</v>
      </c>
      <c r="X22" s="9">
        <v>0</v>
      </c>
      <c r="Y22" s="9">
        <v>0.17699999999999999</v>
      </c>
      <c r="Z22" s="9">
        <v>1.27</v>
      </c>
      <c r="AA22" s="10">
        <v>1</v>
      </c>
      <c r="AB22" s="53">
        <f t="shared" ref="AB22:AB23" si="32">I22/H22</f>
        <v>1.4</v>
      </c>
      <c r="AC22" s="54">
        <f t="shared" ref="AC22:AC23" si="33">N22/M22</f>
        <v>0.61538461538461542</v>
      </c>
      <c r="AD22" s="54">
        <f t="shared" ref="AD22:AD23" si="34">R22/S22</f>
        <v>0.7857142857142857</v>
      </c>
      <c r="AE22" s="53">
        <f t="shared" ref="AE22:AE23" si="35">(H22+E22)/D22</f>
        <v>1.1111111111111112</v>
      </c>
    </row>
    <row r="23" spans="1:32" ht="15.75" thickBot="1" x14ac:dyDescent="0.3">
      <c r="A23">
        <f t="shared" ref="A23:A28" si="36">A22+1</f>
        <v>15</v>
      </c>
      <c r="B23" s="66" t="s">
        <v>206</v>
      </c>
      <c r="C23" s="67" t="s">
        <v>204</v>
      </c>
      <c r="D23" s="8">
        <v>8</v>
      </c>
      <c r="E23" s="9">
        <v>15</v>
      </c>
      <c r="F23" s="9">
        <v>14</v>
      </c>
      <c r="G23" s="9">
        <v>12</v>
      </c>
      <c r="H23" s="9">
        <v>4</v>
      </c>
      <c r="I23" s="9">
        <v>9</v>
      </c>
      <c r="J23" s="9">
        <v>2</v>
      </c>
      <c r="K23" s="9">
        <v>13.5</v>
      </c>
      <c r="L23" s="9">
        <v>44</v>
      </c>
      <c r="M23" s="9">
        <v>177</v>
      </c>
      <c r="N23" s="9">
        <v>109</v>
      </c>
      <c r="O23" s="9">
        <v>66</v>
      </c>
      <c r="P23" s="9">
        <v>13</v>
      </c>
      <c r="Q23" s="9">
        <v>30</v>
      </c>
      <c r="R23" s="9">
        <v>10</v>
      </c>
      <c r="S23" s="9">
        <v>21</v>
      </c>
      <c r="T23" s="9">
        <v>12</v>
      </c>
      <c r="U23" s="9">
        <v>0</v>
      </c>
      <c r="V23" s="9">
        <v>38</v>
      </c>
      <c r="W23" s="9">
        <v>3</v>
      </c>
      <c r="X23" s="9">
        <v>3</v>
      </c>
      <c r="Y23" s="9">
        <v>-0.3</v>
      </c>
      <c r="Z23" s="9">
        <v>0.41</v>
      </c>
      <c r="AA23" s="10">
        <v>-10.4</v>
      </c>
      <c r="AB23" s="53">
        <f t="shared" si="32"/>
        <v>2.25</v>
      </c>
      <c r="AC23" s="54">
        <f t="shared" si="33"/>
        <v>0.61581920903954801</v>
      </c>
      <c r="AD23" s="54">
        <f t="shared" si="34"/>
        <v>0.47619047619047616</v>
      </c>
      <c r="AE23" s="53">
        <f t="shared" si="35"/>
        <v>2.375</v>
      </c>
    </row>
    <row r="24" spans="1:32" ht="15.75" thickBot="1" x14ac:dyDescent="0.3">
      <c r="A24">
        <f t="shared" si="36"/>
        <v>16</v>
      </c>
      <c r="B24" s="66" t="s">
        <v>208</v>
      </c>
      <c r="C24" s="65" t="s">
        <v>207</v>
      </c>
      <c r="D24" s="8">
        <v>9</v>
      </c>
      <c r="E24" s="9">
        <v>4</v>
      </c>
      <c r="F24" s="9">
        <v>2</v>
      </c>
      <c r="G24" s="9">
        <v>2</v>
      </c>
      <c r="H24" s="9">
        <v>3</v>
      </c>
      <c r="I24" s="9">
        <v>10</v>
      </c>
      <c r="J24" s="9">
        <v>0</v>
      </c>
      <c r="K24" s="9">
        <v>2</v>
      </c>
      <c r="L24" s="9">
        <v>34</v>
      </c>
      <c r="M24" s="9">
        <v>124</v>
      </c>
      <c r="N24" s="9">
        <v>80</v>
      </c>
      <c r="O24" s="9">
        <v>45</v>
      </c>
      <c r="P24" s="9">
        <v>17</v>
      </c>
      <c r="Q24" s="9">
        <v>18</v>
      </c>
      <c r="R24" s="9">
        <v>7</v>
      </c>
      <c r="S24" s="9">
        <v>14</v>
      </c>
      <c r="T24" s="9">
        <v>7</v>
      </c>
      <c r="U24" s="9">
        <v>0</v>
      </c>
      <c r="V24" s="9">
        <v>74</v>
      </c>
      <c r="W24" s="9">
        <v>0</v>
      </c>
      <c r="X24" s="9">
        <v>0</v>
      </c>
      <c r="Y24" s="9">
        <v>0.23899999999999999</v>
      </c>
      <c r="Z24" s="9">
        <v>0.77</v>
      </c>
      <c r="AA24" s="10">
        <v>2</v>
      </c>
      <c r="AB24" s="53">
        <f t="shared" ref="AB24" si="37">I24/H24</f>
        <v>3.3333333333333335</v>
      </c>
      <c r="AC24" s="54">
        <f t="shared" ref="AC24" si="38">N24/M24</f>
        <v>0.64516129032258063</v>
      </c>
      <c r="AD24" s="54">
        <f t="shared" ref="AD24" si="39">R24/S24</f>
        <v>0.5</v>
      </c>
      <c r="AE24" s="53">
        <f t="shared" ref="AE24" si="40">(H24+E24)/D24</f>
        <v>0.77777777777777779</v>
      </c>
    </row>
    <row r="25" spans="1:32" ht="15.75" thickBot="1" x14ac:dyDescent="0.3">
      <c r="A25">
        <f t="shared" si="36"/>
        <v>17</v>
      </c>
      <c r="B25" s="66" t="s">
        <v>245</v>
      </c>
      <c r="C25" s="21" t="s">
        <v>246</v>
      </c>
      <c r="D25" s="8">
        <v>8</v>
      </c>
      <c r="E25" s="9">
        <v>1</v>
      </c>
      <c r="F25" s="9">
        <v>2</v>
      </c>
      <c r="G25" s="9">
        <v>1</v>
      </c>
      <c r="H25" s="9">
        <v>3</v>
      </c>
      <c r="I25" s="9">
        <v>4</v>
      </c>
      <c r="J25" s="9">
        <v>1</v>
      </c>
      <c r="K25" s="9">
        <v>1.1200000000000001</v>
      </c>
      <c r="L25" s="9">
        <v>29</v>
      </c>
      <c r="M25" s="9">
        <v>108</v>
      </c>
      <c r="N25" s="9">
        <v>65</v>
      </c>
      <c r="O25" s="9">
        <v>36</v>
      </c>
      <c r="P25" s="9">
        <v>8</v>
      </c>
      <c r="Q25" s="9">
        <v>21</v>
      </c>
      <c r="R25" s="9">
        <v>7</v>
      </c>
      <c r="S25" s="9">
        <v>15</v>
      </c>
      <c r="T25" s="9">
        <v>7</v>
      </c>
      <c r="U25" s="9">
        <v>0</v>
      </c>
      <c r="V25" s="9">
        <v>65</v>
      </c>
      <c r="W25" s="9">
        <v>0</v>
      </c>
      <c r="X25" s="9">
        <v>0</v>
      </c>
      <c r="Y25" s="9">
        <v>1.4E-2</v>
      </c>
      <c r="Z25" s="9">
        <v>0.57999999999999996</v>
      </c>
      <c r="AA25" s="10">
        <v>1.6</v>
      </c>
      <c r="AB25" s="53">
        <f t="shared" ref="AB25" si="41">I25/H25</f>
        <v>1.3333333333333333</v>
      </c>
      <c r="AC25" s="54">
        <f t="shared" ref="AC25" si="42">N25/M25</f>
        <v>0.60185185185185186</v>
      </c>
      <c r="AD25" s="54">
        <f t="shared" ref="AD25" si="43">R25/S25</f>
        <v>0.46666666666666667</v>
      </c>
      <c r="AE25" s="53">
        <f t="shared" ref="AE25" si="44">(H25+E25)/D25</f>
        <v>0.5</v>
      </c>
    </row>
    <row r="26" spans="1:32" ht="15.75" thickBot="1" x14ac:dyDescent="0.3">
      <c r="A26">
        <f t="shared" si="36"/>
        <v>18</v>
      </c>
      <c r="B26" s="66" t="s">
        <v>250</v>
      </c>
      <c r="C26" s="21" t="s">
        <v>249</v>
      </c>
      <c r="D26" s="8">
        <v>11</v>
      </c>
      <c r="E26" s="9">
        <v>11</v>
      </c>
      <c r="F26" s="9">
        <v>5</v>
      </c>
      <c r="G26" s="9">
        <v>5</v>
      </c>
      <c r="H26" s="9">
        <v>7</v>
      </c>
      <c r="I26" s="9">
        <v>10</v>
      </c>
      <c r="J26" s="9">
        <v>0</v>
      </c>
      <c r="K26" s="9">
        <v>4.09</v>
      </c>
      <c r="L26" s="9">
        <v>49</v>
      </c>
      <c r="M26" s="9">
        <v>187</v>
      </c>
      <c r="N26" s="9">
        <v>116</v>
      </c>
      <c r="O26" s="9">
        <v>72</v>
      </c>
      <c r="P26" s="9">
        <v>18</v>
      </c>
      <c r="Q26" s="9">
        <v>26</v>
      </c>
      <c r="R26" s="9">
        <v>12</v>
      </c>
      <c r="S26" s="9">
        <v>20</v>
      </c>
      <c r="T26" s="9">
        <v>9</v>
      </c>
      <c r="U26" s="9">
        <v>0</v>
      </c>
      <c r="V26" s="9">
        <v>71</v>
      </c>
      <c r="W26" s="9">
        <v>2</v>
      </c>
      <c r="X26" s="9">
        <v>1</v>
      </c>
      <c r="Y26" s="9">
        <v>-0.224</v>
      </c>
      <c r="Z26" s="9">
        <v>1.68</v>
      </c>
      <c r="AA26" s="10">
        <v>0.1</v>
      </c>
      <c r="AB26" s="53">
        <f t="shared" ref="AB26" si="45">I26/H26</f>
        <v>1.4285714285714286</v>
      </c>
      <c r="AC26" s="54">
        <f t="shared" ref="AC26" si="46">N26/M26</f>
        <v>0.6203208556149733</v>
      </c>
      <c r="AD26" s="54">
        <f t="shared" ref="AD26" si="47">R26/S26</f>
        <v>0.6</v>
      </c>
      <c r="AE26" s="53">
        <f t="shared" ref="AE26" si="48">(H26+E26)/D26</f>
        <v>1.6363636363636365</v>
      </c>
    </row>
    <row r="27" spans="1:32" ht="15.75" thickBot="1" x14ac:dyDescent="0.3">
      <c r="A27">
        <f t="shared" si="36"/>
        <v>19</v>
      </c>
      <c r="B27" s="66" t="s">
        <v>251</v>
      </c>
      <c r="C27" s="21" t="s">
        <v>252</v>
      </c>
      <c r="D27" s="8">
        <v>9</v>
      </c>
      <c r="E27" s="9">
        <v>11</v>
      </c>
      <c r="F27" s="9">
        <v>9</v>
      </c>
      <c r="G27" s="9">
        <v>7</v>
      </c>
      <c r="H27" s="9">
        <v>4</v>
      </c>
      <c r="I27" s="9">
        <v>4</v>
      </c>
      <c r="J27" s="9">
        <v>2</v>
      </c>
      <c r="K27" s="9">
        <v>7</v>
      </c>
      <c r="L27" s="9">
        <v>44</v>
      </c>
      <c r="M27" s="9">
        <v>142</v>
      </c>
      <c r="N27" s="9">
        <v>81</v>
      </c>
      <c r="O27" s="9">
        <v>52</v>
      </c>
      <c r="P27" s="9">
        <v>7</v>
      </c>
      <c r="Q27" s="9">
        <v>22</v>
      </c>
      <c r="R27" s="9">
        <v>7</v>
      </c>
      <c r="S27" s="9">
        <v>27</v>
      </c>
      <c r="T27" s="9">
        <v>16</v>
      </c>
      <c r="U27" s="9">
        <v>0</v>
      </c>
      <c r="V27" s="9">
        <v>22</v>
      </c>
      <c r="W27" s="9">
        <v>2</v>
      </c>
      <c r="X27" s="9">
        <v>1</v>
      </c>
      <c r="Y27" s="9">
        <v>-0.312</v>
      </c>
      <c r="Z27" s="9">
        <v>0.38</v>
      </c>
      <c r="AA27" s="10">
        <v>-4.9000000000000004</v>
      </c>
      <c r="AB27" s="53">
        <f t="shared" ref="AB27:AB28" si="49">I27/H27</f>
        <v>1</v>
      </c>
      <c r="AC27" s="54">
        <f t="shared" ref="AC27:AC28" si="50">N27/M27</f>
        <v>0.57042253521126762</v>
      </c>
      <c r="AD27" s="54">
        <f t="shared" ref="AD27:AD28" si="51">R27/S27</f>
        <v>0.25925925925925924</v>
      </c>
      <c r="AE27" s="53">
        <f t="shared" ref="AE27:AE28" si="52">(H27+E27)/D27</f>
        <v>1.6666666666666667</v>
      </c>
    </row>
    <row r="28" spans="1:32" ht="15.75" thickBot="1" x14ac:dyDescent="0.3">
      <c r="A28">
        <f t="shared" si="36"/>
        <v>20</v>
      </c>
      <c r="B28" s="66" t="s">
        <v>429</v>
      </c>
      <c r="C28" s="13" t="s">
        <v>430</v>
      </c>
      <c r="D28" s="8">
        <v>9</v>
      </c>
      <c r="E28" s="9">
        <v>10</v>
      </c>
      <c r="F28" s="9">
        <v>7</v>
      </c>
      <c r="G28" s="9">
        <v>5</v>
      </c>
      <c r="H28" s="9">
        <v>4</v>
      </c>
      <c r="I28" s="9">
        <v>9</v>
      </c>
      <c r="J28" s="9">
        <v>1</v>
      </c>
      <c r="K28" s="9">
        <v>5</v>
      </c>
      <c r="L28" s="9">
        <v>42</v>
      </c>
      <c r="M28" s="9">
        <v>167</v>
      </c>
      <c r="N28" s="9">
        <v>107</v>
      </c>
      <c r="O28" s="9">
        <v>56</v>
      </c>
      <c r="P28" s="9">
        <v>28</v>
      </c>
      <c r="Q28" s="9">
        <v>23</v>
      </c>
      <c r="R28" s="9">
        <v>11</v>
      </c>
      <c r="S28" s="9">
        <v>18</v>
      </c>
      <c r="T28" s="9">
        <v>7</v>
      </c>
      <c r="U28" s="9">
        <v>0</v>
      </c>
      <c r="V28" s="9">
        <v>40</v>
      </c>
      <c r="W28" s="9">
        <v>2</v>
      </c>
      <c r="X28" s="9">
        <v>0</v>
      </c>
      <c r="Y28" s="9">
        <v>-0.70199999999999996</v>
      </c>
      <c r="Z28" s="9">
        <v>1.92</v>
      </c>
      <c r="AA28" s="10">
        <v>-2.9</v>
      </c>
      <c r="AB28" s="53">
        <f t="shared" si="49"/>
        <v>2.25</v>
      </c>
      <c r="AC28" s="54">
        <f t="shared" si="50"/>
        <v>0.64071856287425155</v>
      </c>
      <c r="AD28" s="54">
        <f t="shared" si="51"/>
        <v>0.61111111111111116</v>
      </c>
      <c r="AE28" s="53">
        <f t="shared" si="52"/>
        <v>1.5555555555555556</v>
      </c>
    </row>
    <row r="29" spans="1:32" s="15" customFormat="1" ht="15.75" thickBot="1" x14ac:dyDescent="0.3">
      <c r="A29" s="15" t="s">
        <v>137</v>
      </c>
      <c r="B29" s="15" t="s">
        <v>433</v>
      </c>
      <c r="C29" s="15" t="s">
        <v>433</v>
      </c>
      <c r="D29" s="19">
        <f t="shared" ref="D29:J29" si="53">SUM(D22:D28)</f>
        <v>63</v>
      </c>
      <c r="E29" s="19">
        <f t="shared" si="53"/>
        <v>57</v>
      </c>
      <c r="F29" s="19">
        <f t="shared" si="53"/>
        <v>42</v>
      </c>
      <c r="G29" s="19">
        <f t="shared" si="53"/>
        <v>34</v>
      </c>
      <c r="H29" s="19">
        <f t="shared" si="53"/>
        <v>30</v>
      </c>
      <c r="I29" s="19">
        <f t="shared" si="53"/>
        <v>53</v>
      </c>
      <c r="J29" s="19">
        <f t="shared" si="53"/>
        <v>6</v>
      </c>
      <c r="K29" s="31">
        <f>G29*9/D29</f>
        <v>4.8571428571428568</v>
      </c>
      <c r="L29" s="19">
        <f t="shared" ref="L29:T29" si="54">SUM(L22:L28)</f>
        <v>279</v>
      </c>
      <c r="M29" s="19">
        <f t="shared" si="54"/>
        <v>1048</v>
      </c>
      <c r="N29" s="19">
        <f t="shared" si="54"/>
        <v>646</v>
      </c>
      <c r="O29" s="19">
        <f t="shared" si="54"/>
        <v>379</v>
      </c>
      <c r="P29" s="19">
        <f t="shared" si="54"/>
        <v>102</v>
      </c>
      <c r="Q29" s="19">
        <f t="shared" si="54"/>
        <v>165</v>
      </c>
      <c r="R29" s="19">
        <f t="shared" si="54"/>
        <v>65</v>
      </c>
      <c r="S29" s="19">
        <f t="shared" si="54"/>
        <v>129</v>
      </c>
      <c r="T29" s="19">
        <f t="shared" si="54"/>
        <v>65</v>
      </c>
      <c r="U29" s="19"/>
      <c r="V29" s="19">
        <f>SUM(V22:V28)</f>
        <v>350</v>
      </c>
      <c r="W29" s="19">
        <f>SUM(W22:W28)</f>
        <v>11</v>
      </c>
      <c r="X29" s="19">
        <f>SUM(X22:X28)</f>
        <v>5</v>
      </c>
      <c r="Y29" s="19"/>
      <c r="Z29" s="19">
        <f>SUM(Z22:Z28)</f>
        <v>7.01</v>
      </c>
      <c r="AA29" s="19">
        <f>SUM(AA22:AA28)</f>
        <v>-13.500000000000002</v>
      </c>
      <c r="AB29" s="47">
        <f>I29/H29</f>
        <v>1.7666666666666666</v>
      </c>
      <c r="AC29" s="41">
        <f>N29/M29</f>
        <v>0.61641221374045807</v>
      </c>
      <c r="AD29" s="41">
        <f>R29/S29</f>
        <v>0.50387596899224807</v>
      </c>
      <c r="AE29" s="47">
        <f>(H29+E29)/D29</f>
        <v>1.3809523809523809</v>
      </c>
      <c r="AF29" s="41">
        <f>(X29/W29)</f>
        <v>0.45454545454545453</v>
      </c>
    </row>
    <row r="30" spans="1:32" s="15" customFormat="1" ht="15.75" thickBot="1" x14ac:dyDescent="0.3">
      <c r="B30" s="15" t="s">
        <v>138</v>
      </c>
      <c r="C30" s="15" t="s">
        <v>138</v>
      </c>
      <c r="D30" s="33">
        <f t="shared" ref="D30:J30" si="55">D29/7</f>
        <v>9</v>
      </c>
      <c r="E30" s="33">
        <f t="shared" si="55"/>
        <v>8.1428571428571423</v>
      </c>
      <c r="F30" s="33">
        <f t="shared" si="55"/>
        <v>6</v>
      </c>
      <c r="G30" s="33">
        <f t="shared" si="55"/>
        <v>4.8571428571428568</v>
      </c>
      <c r="H30" s="33">
        <f t="shared" si="55"/>
        <v>4.2857142857142856</v>
      </c>
      <c r="I30" s="33">
        <f t="shared" si="55"/>
        <v>7.5714285714285712</v>
      </c>
      <c r="J30" s="33">
        <f t="shared" si="55"/>
        <v>0.8571428571428571</v>
      </c>
      <c r="K30" s="31">
        <f>G30*9/D30</f>
        <v>4.8571428571428568</v>
      </c>
      <c r="L30" s="33">
        <f t="shared" ref="L30:T30" si="56">L29/7</f>
        <v>39.857142857142854</v>
      </c>
      <c r="M30" s="33">
        <f t="shared" si="56"/>
        <v>149.71428571428572</v>
      </c>
      <c r="N30" s="33">
        <f t="shared" si="56"/>
        <v>92.285714285714292</v>
      </c>
      <c r="O30" s="33">
        <f t="shared" si="56"/>
        <v>54.142857142857146</v>
      </c>
      <c r="P30" s="33">
        <f t="shared" si="56"/>
        <v>14.571428571428571</v>
      </c>
      <c r="Q30" s="33">
        <f t="shared" si="56"/>
        <v>23.571428571428573</v>
      </c>
      <c r="R30" s="33">
        <f t="shared" si="56"/>
        <v>9.2857142857142865</v>
      </c>
      <c r="S30" s="33">
        <f t="shared" si="56"/>
        <v>18.428571428571427</v>
      </c>
      <c r="T30" s="33">
        <f t="shared" si="56"/>
        <v>9.2857142857142865</v>
      </c>
      <c r="U30" s="32"/>
      <c r="V30" s="33">
        <f>V29/7</f>
        <v>50</v>
      </c>
      <c r="W30" s="33">
        <f>W29/7</f>
        <v>1.5714285714285714</v>
      </c>
      <c r="X30" s="33">
        <f>X29/7</f>
        <v>0.7142857142857143</v>
      </c>
      <c r="Y30" s="32"/>
      <c r="Z30" s="33">
        <f>Z29/7</f>
        <v>1.0014285714285713</v>
      </c>
      <c r="AA30" s="33">
        <f>AA29/7</f>
        <v>-1.9285714285714288</v>
      </c>
      <c r="AB30" s="19"/>
      <c r="AC30" s="19"/>
      <c r="AD30" s="19"/>
      <c r="AE30" s="19"/>
      <c r="AF30" s="19"/>
    </row>
    <row r="31" spans="1:32" s="15" customFormat="1" ht="15.75" thickBot="1" x14ac:dyDescent="0.3">
      <c r="B31" s="15" t="s">
        <v>434</v>
      </c>
      <c r="C31" s="15" t="s">
        <v>434</v>
      </c>
      <c r="D31" s="19">
        <f t="shared" ref="D31:J31" si="57">D20+D29</f>
        <v>180</v>
      </c>
      <c r="E31" s="19">
        <f t="shared" si="57"/>
        <v>152</v>
      </c>
      <c r="F31" s="19">
        <f t="shared" si="57"/>
        <v>85</v>
      </c>
      <c r="G31" s="19">
        <f t="shared" si="57"/>
        <v>70</v>
      </c>
      <c r="H31" s="19">
        <f t="shared" si="57"/>
        <v>58</v>
      </c>
      <c r="I31" s="19">
        <f t="shared" si="57"/>
        <v>147</v>
      </c>
      <c r="J31" s="19">
        <f t="shared" si="57"/>
        <v>18</v>
      </c>
      <c r="K31" s="31">
        <f>G31*9/D31</f>
        <v>3.5</v>
      </c>
      <c r="L31" s="19">
        <f t="shared" ref="L31:T31" si="58">L20+L29</f>
        <v>751</v>
      </c>
      <c r="M31" s="19">
        <f t="shared" si="58"/>
        <v>2795</v>
      </c>
      <c r="N31" s="19">
        <f t="shared" si="58"/>
        <v>1782</v>
      </c>
      <c r="O31" s="19">
        <f t="shared" si="58"/>
        <v>1045</v>
      </c>
      <c r="P31" s="19">
        <f t="shared" si="58"/>
        <v>273</v>
      </c>
      <c r="Q31" s="19">
        <f t="shared" si="58"/>
        <v>464</v>
      </c>
      <c r="R31" s="19">
        <f t="shared" si="58"/>
        <v>225</v>
      </c>
      <c r="S31" s="19">
        <f t="shared" si="58"/>
        <v>311</v>
      </c>
      <c r="T31" s="19">
        <f t="shared" si="58"/>
        <v>146</v>
      </c>
      <c r="U31" s="19"/>
      <c r="V31" s="19">
        <f>V20+V29</f>
        <v>1105</v>
      </c>
      <c r="W31" s="19">
        <f>W20+W29</f>
        <v>24</v>
      </c>
      <c r="X31" s="19">
        <f>X20+X29</f>
        <v>8</v>
      </c>
      <c r="Y31" s="19"/>
      <c r="Z31" s="19">
        <f>Z20+Z29</f>
        <v>17.04</v>
      </c>
      <c r="AA31" s="19">
        <f>AA20+AA29</f>
        <v>-2.0000000000000036</v>
      </c>
      <c r="AB31" s="47">
        <f>I31/H31</f>
        <v>2.5344827586206895</v>
      </c>
      <c r="AC31" s="41">
        <f>N31/M31</f>
        <v>0.63756708407871199</v>
      </c>
      <c r="AD31" s="41">
        <f>R31/S31</f>
        <v>0.72347266881028938</v>
      </c>
      <c r="AE31" s="47">
        <f>(H31+E31)/D31</f>
        <v>1.1666666666666667</v>
      </c>
      <c r="AF31" s="41">
        <f>(X31/W31)</f>
        <v>0.33333333333333331</v>
      </c>
    </row>
    <row r="32" spans="1:32" s="15" customFormat="1" ht="15.75" thickBot="1" x14ac:dyDescent="0.3">
      <c r="B32" s="15" t="s">
        <v>190</v>
      </c>
      <c r="C32" s="15" t="s">
        <v>190</v>
      </c>
      <c r="D32" s="19">
        <f t="shared" ref="D32:J32" si="59">D31/20</f>
        <v>9</v>
      </c>
      <c r="E32" s="19">
        <f t="shared" si="59"/>
        <v>7.6</v>
      </c>
      <c r="F32" s="19">
        <f t="shared" si="59"/>
        <v>4.25</v>
      </c>
      <c r="G32" s="19">
        <f t="shared" si="59"/>
        <v>3.5</v>
      </c>
      <c r="H32" s="19">
        <f t="shared" si="59"/>
        <v>2.9</v>
      </c>
      <c r="I32" s="19">
        <f t="shared" si="59"/>
        <v>7.35</v>
      </c>
      <c r="J32" s="19">
        <f t="shared" si="59"/>
        <v>0.9</v>
      </c>
      <c r="K32" s="31">
        <f>G32*9/D32</f>
        <v>3.5</v>
      </c>
      <c r="L32" s="19">
        <f t="shared" ref="L32:T32" si="60">L31/20</f>
        <v>37.549999999999997</v>
      </c>
      <c r="M32" s="19">
        <f t="shared" si="60"/>
        <v>139.75</v>
      </c>
      <c r="N32" s="19">
        <f t="shared" si="60"/>
        <v>89.1</v>
      </c>
      <c r="O32" s="19">
        <f t="shared" si="60"/>
        <v>52.25</v>
      </c>
      <c r="P32" s="19">
        <f t="shared" si="60"/>
        <v>13.65</v>
      </c>
      <c r="Q32" s="19">
        <f t="shared" si="60"/>
        <v>23.2</v>
      </c>
      <c r="R32" s="19">
        <f t="shared" si="60"/>
        <v>11.25</v>
      </c>
      <c r="S32" s="19">
        <f t="shared" si="60"/>
        <v>15.55</v>
      </c>
      <c r="T32" s="19">
        <f t="shared" si="60"/>
        <v>7.3</v>
      </c>
      <c r="U32" s="19"/>
      <c r="V32" s="19">
        <f>V31/20</f>
        <v>55.25</v>
      </c>
      <c r="W32" s="19">
        <f>W31/20</f>
        <v>1.2</v>
      </c>
      <c r="X32" s="19">
        <f>X31/20</f>
        <v>0.4</v>
      </c>
      <c r="Y32" s="19"/>
      <c r="Z32" s="19">
        <f>Z31/20</f>
        <v>0.85199999999999998</v>
      </c>
      <c r="AA32" s="19">
        <f>AA31/20</f>
        <v>-0.10000000000000017</v>
      </c>
      <c r="AB32" s="19"/>
      <c r="AC32" s="19"/>
      <c r="AD32" s="19"/>
      <c r="AE32" s="19"/>
      <c r="AF32" s="19"/>
    </row>
    <row r="33" spans="1:35" ht="15.75" thickBot="1" x14ac:dyDescent="0.3">
      <c r="A33">
        <v>21</v>
      </c>
      <c r="B33" s="66" t="s">
        <v>155</v>
      </c>
      <c r="C33" s="65" t="s">
        <v>440</v>
      </c>
      <c r="D33" s="8">
        <v>9</v>
      </c>
      <c r="E33" s="9">
        <v>6</v>
      </c>
      <c r="F33" s="9">
        <v>2</v>
      </c>
      <c r="G33" s="9">
        <v>2</v>
      </c>
      <c r="H33" s="9">
        <v>1</v>
      </c>
      <c r="I33" s="9">
        <v>9</v>
      </c>
      <c r="J33" s="9">
        <v>0</v>
      </c>
      <c r="K33" s="9">
        <v>2</v>
      </c>
      <c r="L33" s="9">
        <v>31</v>
      </c>
      <c r="M33" s="9">
        <v>117</v>
      </c>
      <c r="N33" s="9">
        <v>82</v>
      </c>
      <c r="O33" s="9">
        <v>46</v>
      </c>
      <c r="P33" s="9">
        <v>13</v>
      </c>
      <c r="Q33" s="9">
        <v>23</v>
      </c>
      <c r="R33" s="9">
        <v>9</v>
      </c>
      <c r="S33" s="9">
        <v>12</v>
      </c>
      <c r="T33" s="9">
        <v>6</v>
      </c>
      <c r="U33" s="9">
        <v>0</v>
      </c>
      <c r="V33" s="9">
        <v>67</v>
      </c>
      <c r="W33" s="9">
        <v>0</v>
      </c>
      <c r="X33" s="9">
        <v>0</v>
      </c>
      <c r="Y33" s="9">
        <v>0.106</v>
      </c>
      <c r="Z33" s="9">
        <v>0.7</v>
      </c>
      <c r="AA33" s="10">
        <v>2.1</v>
      </c>
      <c r="AB33" s="53">
        <f t="shared" ref="AB33" si="61">I33/H33</f>
        <v>9</v>
      </c>
      <c r="AC33" s="54">
        <f t="shared" ref="AC33" si="62">N33/M33</f>
        <v>0.70085470085470081</v>
      </c>
      <c r="AD33" s="54">
        <f t="shared" ref="AD33" si="63">R33/S33</f>
        <v>0.75</v>
      </c>
      <c r="AE33" s="53">
        <f t="shared" ref="AE33" si="64">(H33+E33)/D33</f>
        <v>0.77777777777777779</v>
      </c>
    </row>
    <row r="34" spans="1:35" ht="15.75" thickBot="1" x14ac:dyDescent="0.3">
      <c r="A34">
        <f>A33+1</f>
        <v>22</v>
      </c>
      <c r="B34" s="66" t="s">
        <v>626</v>
      </c>
      <c r="C34" s="13" t="s">
        <v>622</v>
      </c>
      <c r="D34" s="8">
        <v>9</v>
      </c>
      <c r="E34" s="9">
        <v>8</v>
      </c>
      <c r="F34" s="9">
        <v>6</v>
      </c>
      <c r="G34" s="9">
        <v>6</v>
      </c>
      <c r="H34" s="9">
        <v>3</v>
      </c>
      <c r="I34" s="9">
        <v>11</v>
      </c>
      <c r="J34" s="9">
        <v>1</v>
      </c>
      <c r="K34" s="9">
        <v>6</v>
      </c>
      <c r="L34" s="9">
        <v>37</v>
      </c>
      <c r="M34" s="9">
        <v>153</v>
      </c>
      <c r="N34" s="9">
        <v>94</v>
      </c>
      <c r="O34" s="9">
        <v>51</v>
      </c>
      <c r="P34" s="9">
        <v>21</v>
      </c>
      <c r="Q34" s="9">
        <v>22</v>
      </c>
      <c r="R34" s="9">
        <v>11</v>
      </c>
      <c r="S34" s="9">
        <v>11</v>
      </c>
      <c r="T34" s="9">
        <v>9</v>
      </c>
      <c r="U34" s="9">
        <v>0</v>
      </c>
      <c r="V34" s="9">
        <v>52</v>
      </c>
      <c r="W34" s="9">
        <v>5</v>
      </c>
      <c r="X34" s="9">
        <v>2</v>
      </c>
      <c r="Y34" s="9">
        <v>-0.46</v>
      </c>
      <c r="Z34" s="9">
        <v>0.93</v>
      </c>
      <c r="AA34" s="10">
        <v>-1.9</v>
      </c>
      <c r="AB34" s="53">
        <f t="shared" ref="AB34" si="65">I34/H34</f>
        <v>3.6666666666666665</v>
      </c>
      <c r="AC34" s="54">
        <f t="shared" ref="AC34" si="66">N34/M34</f>
        <v>0.6143790849673203</v>
      </c>
      <c r="AD34" s="54">
        <f t="shared" ref="AD34" si="67">R34/S34</f>
        <v>1</v>
      </c>
      <c r="AE34" s="53">
        <f t="shared" ref="AE34" si="68">(H34+E34)/D34</f>
        <v>1.2222222222222223</v>
      </c>
    </row>
    <row r="35" spans="1:35" ht="15.75" thickBot="1" x14ac:dyDescent="0.3">
      <c r="A35">
        <f>A34+1</f>
        <v>23</v>
      </c>
      <c r="B35" s="66" t="s">
        <v>627</v>
      </c>
      <c r="C35" s="13" t="s">
        <v>624</v>
      </c>
      <c r="D35" s="8">
        <v>9</v>
      </c>
      <c r="E35" s="9">
        <v>12</v>
      </c>
      <c r="F35" s="9">
        <v>6</v>
      </c>
      <c r="G35" s="9">
        <v>6</v>
      </c>
      <c r="H35" s="9">
        <v>4</v>
      </c>
      <c r="I35" s="9">
        <v>5</v>
      </c>
      <c r="J35" s="9">
        <v>0</v>
      </c>
      <c r="K35" s="9">
        <v>6</v>
      </c>
      <c r="L35" s="9">
        <v>42</v>
      </c>
      <c r="M35" s="9">
        <v>154</v>
      </c>
      <c r="N35" s="9">
        <v>97</v>
      </c>
      <c r="O35" s="9">
        <v>61</v>
      </c>
      <c r="P35" s="9">
        <v>9</v>
      </c>
      <c r="Q35" s="9">
        <v>27</v>
      </c>
      <c r="R35" s="9">
        <v>17</v>
      </c>
      <c r="S35" s="9">
        <v>16</v>
      </c>
      <c r="T35" s="9">
        <v>9</v>
      </c>
      <c r="U35" s="9">
        <v>0</v>
      </c>
      <c r="V35" s="9">
        <v>39</v>
      </c>
      <c r="W35" s="9">
        <v>1</v>
      </c>
      <c r="X35" s="9">
        <v>0</v>
      </c>
      <c r="Y35" s="9">
        <v>-0.20200000000000001</v>
      </c>
      <c r="Z35" s="9">
        <v>0.74</v>
      </c>
      <c r="AA35" s="10">
        <v>-1.9</v>
      </c>
      <c r="AB35" s="53">
        <f t="shared" ref="AB35" si="69">I35/H35</f>
        <v>1.25</v>
      </c>
      <c r="AC35" s="54">
        <f t="shared" ref="AC35" si="70">N35/M35</f>
        <v>0.62987012987012991</v>
      </c>
      <c r="AD35" s="54">
        <f t="shared" ref="AD35" si="71">R35/S35</f>
        <v>1.0625</v>
      </c>
      <c r="AE35" s="53">
        <f t="shared" ref="AE35" si="72">(H35+E35)/D35</f>
        <v>1.7777777777777777</v>
      </c>
    </row>
    <row r="36" spans="1:35" ht="15.75" thickBot="1" x14ac:dyDescent="0.3">
      <c r="A36">
        <f>A35+1</f>
        <v>24</v>
      </c>
      <c r="B36" s="66" t="s">
        <v>669</v>
      </c>
      <c r="C36" t="s">
        <v>699</v>
      </c>
      <c r="D36" s="8">
        <v>9</v>
      </c>
      <c r="E36" s="9">
        <v>9</v>
      </c>
      <c r="F36" s="9">
        <v>5</v>
      </c>
      <c r="G36" s="9">
        <v>5</v>
      </c>
      <c r="H36" s="9">
        <v>2</v>
      </c>
      <c r="I36" s="9">
        <v>8</v>
      </c>
      <c r="J36" s="9">
        <v>2</v>
      </c>
      <c r="K36" s="9">
        <v>5</v>
      </c>
      <c r="L36" s="9">
        <v>39</v>
      </c>
      <c r="M36" s="9">
        <v>140</v>
      </c>
      <c r="N36" s="9">
        <v>93</v>
      </c>
      <c r="O36" s="9">
        <v>56</v>
      </c>
      <c r="P36" s="9">
        <v>11</v>
      </c>
      <c r="Q36" s="9">
        <v>26</v>
      </c>
      <c r="R36" s="9">
        <v>10</v>
      </c>
      <c r="S36" s="9">
        <v>18</v>
      </c>
      <c r="T36" s="9">
        <v>14</v>
      </c>
      <c r="U36" s="9">
        <v>0</v>
      </c>
      <c r="V36" s="9">
        <v>53</v>
      </c>
      <c r="W36" s="9">
        <v>1</v>
      </c>
      <c r="X36" s="9">
        <v>1</v>
      </c>
      <c r="Y36" s="9">
        <v>2.7E-2</v>
      </c>
      <c r="Z36" s="9">
        <v>0.68</v>
      </c>
      <c r="AA36" s="10">
        <v>-0.8</v>
      </c>
      <c r="AB36" s="53">
        <f t="shared" ref="AB36" si="73">I36/H36</f>
        <v>4</v>
      </c>
      <c r="AC36" s="54">
        <f t="shared" ref="AC36" si="74">N36/M36</f>
        <v>0.66428571428571426</v>
      </c>
      <c r="AD36" s="54">
        <f t="shared" ref="AD36" si="75">R36/S36</f>
        <v>0.55555555555555558</v>
      </c>
      <c r="AE36" s="53">
        <f t="shared" ref="AE36" si="76">(H36+E36)/D36</f>
        <v>1.2222222222222223</v>
      </c>
    </row>
    <row r="37" spans="1:35" ht="15.75" thickBot="1" x14ac:dyDescent="0.3">
      <c r="A37">
        <f>A36+1</f>
        <v>25</v>
      </c>
      <c r="B37" s="67" t="s">
        <v>703</v>
      </c>
      <c r="C37" s="21" t="s">
        <v>698</v>
      </c>
      <c r="D37" s="8">
        <v>9</v>
      </c>
      <c r="E37" s="9">
        <v>14</v>
      </c>
      <c r="F37" s="9">
        <v>8</v>
      </c>
      <c r="G37" s="9">
        <v>8</v>
      </c>
      <c r="H37" s="9">
        <v>5</v>
      </c>
      <c r="I37" s="9">
        <v>8</v>
      </c>
      <c r="J37" s="9">
        <v>2</v>
      </c>
      <c r="K37" s="9">
        <v>8</v>
      </c>
      <c r="L37" s="9">
        <v>45</v>
      </c>
      <c r="M37" s="9">
        <v>157</v>
      </c>
      <c r="N37" s="9">
        <v>90</v>
      </c>
      <c r="O37" s="9">
        <v>49</v>
      </c>
      <c r="P37" s="9">
        <v>14</v>
      </c>
      <c r="Q37" s="9">
        <v>27</v>
      </c>
      <c r="R37" s="9">
        <v>14</v>
      </c>
      <c r="S37" s="9">
        <v>18</v>
      </c>
      <c r="T37" s="9">
        <v>9</v>
      </c>
      <c r="U37" s="9">
        <v>0</v>
      </c>
      <c r="V37" s="9">
        <v>43</v>
      </c>
      <c r="W37" s="9">
        <v>7</v>
      </c>
      <c r="X37" s="9">
        <v>4</v>
      </c>
      <c r="Y37" s="9">
        <v>-0.65100000000000002</v>
      </c>
      <c r="Z37" s="9">
        <v>1.22</v>
      </c>
      <c r="AA37" s="10">
        <v>-5.6</v>
      </c>
      <c r="AB37" s="53">
        <f t="shared" ref="AB37:AB38" si="77">I37/H37</f>
        <v>1.6</v>
      </c>
      <c r="AC37" s="54">
        <f t="shared" ref="AC37:AC38" si="78">N37/M37</f>
        <v>0.57324840764331209</v>
      </c>
      <c r="AD37" s="54">
        <f t="shared" ref="AD37:AD38" si="79">R37/S37</f>
        <v>0.77777777777777779</v>
      </c>
      <c r="AE37" s="53">
        <f t="shared" ref="AE37:AE38" si="80">(H37+E37)/D37</f>
        <v>2.1111111111111112</v>
      </c>
    </row>
    <row r="38" spans="1:35" ht="15.75" thickBot="1" x14ac:dyDescent="0.3">
      <c r="A38">
        <f>A37+1</f>
        <v>26</v>
      </c>
      <c r="B38" t="s">
        <v>702</v>
      </c>
      <c r="C38" t="s">
        <v>700</v>
      </c>
      <c r="D38" s="109">
        <v>9</v>
      </c>
      <c r="E38" s="110">
        <v>4</v>
      </c>
      <c r="F38" s="110">
        <v>1</v>
      </c>
      <c r="G38" s="110">
        <v>1</v>
      </c>
      <c r="H38" s="110">
        <v>9</v>
      </c>
      <c r="I38" s="110">
        <v>13</v>
      </c>
      <c r="J38" s="110">
        <v>0</v>
      </c>
      <c r="K38" s="110">
        <v>1</v>
      </c>
      <c r="L38" s="110">
        <v>40</v>
      </c>
      <c r="M38" s="110">
        <v>161</v>
      </c>
      <c r="N38" s="110">
        <v>96</v>
      </c>
      <c r="R38" s="110">
        <v>8</v>
      </c>
      <c r="S38" s="110">
        <v>13</v>
      </c>
      <c r="T38" s="110">
        <v>7</v>
      </c>
      <c r="U38" s="110">
        <v>0</v>
      </c>
      <c r="V38" s="110">
        <v>73</v>
      </c>
      <c r="W38" s="110">
        <v>0</v>
      </c>
      <c r="X38" s="110">
        <v>0</v>
      </c>
      <c r="AB38" s="53">
        <f t="shared" si="77"/>
        <v>1.4444444444444444</v>
      </c>
      <c r="AC38" s="54">
        <f t="shared" si="78"/>
        <v>0.59627329192546585</v>
      </c>
      <c r="AD38" s="54">
        <f t="shared" si="79"/>
        <v>0.61538461538461542</v>
      </c>
      <c r="AE38" s="53">
        <f t="shared" si="80"/>
        <v>1.4444444444444444</v>
      </c>
    </row>
    <row r="39" spans="1:35" s="14" customFormat="1" ht="15.75" thickBot="1" x14ac:dyDescent="0.3">
      <c r="A39" s="14" t="s">
        <v>137</v>
      </c>
      <c r="B39" s="14" t="s">
        <v>188</v>
      </c>
      <c r="C39" s="14" t="s">
        <v>188</v>
      </c>
      <c r="D39" s="22">
        <f>SUM(D33:D38)</f>
        <v>54</v>
      </c>
      <c r="E39" s="22">
        <f t="shared" ref="E39:T39" si="81">SUM(E33:E38)</f>
        <v>53</v>
      </c>
      <c r="F39" s="22">
        <f t="shared" si="81"/>
        <v>28</v>
      </c>
      <c r="G39" s="22">
        <f t="shared" si="81"/>
        <v>28</v>
      </c>
      <c r="H39" s="22">
        <f t="shared" si="81"/>
        <v>24</v>
      </c>
      <c r="I39" s="22">
        <f t="shared" si="81"/>
        <v>54</v>
      </c>
      <c r="J39" s="22">
        <f t="shared" si="81"/>
        <v>5</v>
      </c>
      <c r="K39" s="27">
        <f>G39*9/D39</f>
        <v>4.666666666666667</v>
      </c>
      <c r="L39" s="22">
        <f t="shared" ref="L39:AA39" si="82">SUM(L33:L38)</f>
        <v>234</v>
      </c>
      <c r="M39" s="22">
        <f t="shared" si="82"/>
        <v>882</v>
      </c>
      <c r="N39" s="22">
        <f t="shared" si="82"/>
        <v>552</v>
      </c>
      <c r="O39" s="22">
        <f t="shared" si="82"/>
        <v>263</v>
      </c>
      <c r="P39" s="22">
        <f t="shared" si="82"/>
        <v>68</v>
      </c>
      <c r="Q39" s="22">
        <f t="shared" si="82"/>
        <v>125</v>
      </c>
      <c r="R39" s="22">
        <f t="shared" si="82"/>
        <v>69</v>
      </c>
      <c r="S39" s="22">
        <f t="shared" si="82"/>
        <v>88</v>
      </c>
      <c r="T39" s="22">
        <f t="shared" si="82"/>
        <v>54</v>
      </c>
      <c r="U39" s="22"/>
      <c r="V39" s="22">
        <f t="shared" ref="V39:X39" si="83">SUM(V33:V38)</f>
        <v>327</v>
      </c>
      <c r="W39" s="22">
        <f t="shared" si="83"/>
        <v>14</v>
      </c>
      <c r="X39" s="22">
        <f t="shared" si="83"/>
        <v>7</v>
      </c>
      <c r="Y39" s="22"/>
      <c r="Z39" s="22">
        <f t="shared" ref="Z39:AA39" si="84">SUM(Z33:Z38)</f>
        <v>4.2700000000000005</v>
      </c>
      <c r="AA39" s="22">
        <f t="shared" si="84"/>
        <v>-8.1</v>
      </c>
      <c r="AB39" s="46">
        <f>I39/H39</f>
        <v>2.25</v>
      </c>
      <c r="AC39" s="42">
        <f>N39/M39</f>
        <v>0.62585034013605445</v>
      </c>
      <c r="AD39" s="42">
        <f>R39/S39</f>
        <v>0.78409090909090906</v>
      </c>
      <c r="AE39" s="46">
        <f>(H39+E39)/D39</f>
        <v>1.4259259259259258</v>
      </c>
      <c r="AF39" s="42">
        <f>(X39/W39)</f>
        <v>0.5</v>
      </c>
    </row>
    <row r="40" spans="1:35" s="14" customFormat="1" ht="15.75" thickBot="1" x14ac:dyDescent="0.3">
      <c r="B40" s="14" t="s">
        <v>138</v>
      </c>
      <c r="C40" s="14" t="s">
        <v>138</v>
      </c>
      <c r="D40" s="25">
        <f>D39/6</f>
        <v>9</v>
      </c>
      <c r="E40" s="25">
        <f t="shared" ref="E40:J40" si="85">E39/6</f>
        <v>8.8333333333333339</v>
      </c>
      <c r="F40" s="25">
        <f t="shared" si="85"/>
        <v>4.666666666666667</v>
      </c>
      <c r="G40" s="25">
        <f t="shared" si="85"/>
        <v>4.666666666666667</v>
      </c>
      <c r="H40" s="25">
        <f t="shared" si="85"/>
        <v>4</v>
      </c>
      <c r="I40" s="25">
        <f t="shared" si="85"/>
        <v>9</v>
      </c>
      <c r="J40" s="25">
        <f t="shared" si="85"/>
        <v>0.83333333333333337</v>
      </c>
      <c r="K40" s="27">
        <f>G40*9/D40</f>
        <v>4.666666666666667</v>
      </c>
      <c r="L40" s="25">
        <f t="shared" ref="L40:T40" si="86">L39/6</f>
        <v>39</v>
      </c>
      <c r="M40" s="25">
        <f t="shared" si="86"/>
        <v>147</v>
      </c>
      <c r="N40" s="25">
        <f t="shared" si="86"/>
        <v>92</v>
      </c>
      <c r="O40" s="25">
        <f t="shared" si="86"/>
        <v>43.833333333333336</v>
      </c>
      <c r="P40" s="25">
        <f t="shared" si="86"/>
        <v>11.333333333333334</v>
      </c>
      <c r="Q40" s="25">
        <f t="shared" si="86"/>
        <v>20.833333333333332</v>
      </c>
      <c r="R40" s="25">
        <f t="shared" si="86"/>
        <v>11.5</v>
      </c>
      <c r="S40" s="25">
        <f t="shared" si="86"/>
        <v>14.666666666666666</v>
      </c>
      <c r="T40" s="25">
        <f t="shared" si="86"/>
        <v>9</v>
      </c>
      <c r="U40" s="24"/>
      <c r="V40" s="25">
        <f t="shared" ref="V40:X40" si="87">V39/6</f>
        <v>54.5</v>
      </c>
      <c r="W40" s="25">
        <f t="shared" si="87"/>
        <v>2.3333333333333335</v>
      </c>
      <c r="X40" s="25">
        <f t="shared" si="87"/>
        <v>1.1666666666666667</v>
      </c>
      <c r="Y40" s="24"/>
      <c r="Z40" s="25">
        <f>Z39/6</f>
        <v>0.71166666666666678</v>
      </c>
      <c r="AA40" s="25">
        <f t="shared" ref="AA40" si="88">AA39/6</f>
        <v>-1.3499999999999999</v>
      </c>
      <c r="AB40" s="22"/>
      <c r="AC40" s="22"/>
      <c r="AD40" s="22"/>
      <c r="AE40" s="22"/>
      <c r="AF40" s="22"/>
    </row>
    <row r="41" spans="1:35" s="14" customFormat="1" ht="15.75" thickBot="1" x14ac:dyDescent="0.3">
      <c r="B41" s="14" t="s">
        <v>701</v>
      </c>
      <c r="C41" s="14" t="s">
        <v>701</v>
      </c>
      <c r="D41" s="22">
        <f>D31+D39</f>
        <v>234</v>
      </c>
      <c r="E41" s="22">
        <f t="shared" ref="E41:T41" si="89">E31+E39</f>
        <v>205</v>
      </c>
      <c r="F41" s="22">
        <f t="shared" si="89"/>
        <v>113</v>
      </c>
      <c r="G41" s="22">
        <f t="shared" si="89"/>
        <v>98</v>
      </c>
      <c r="H41" s="22">
        <f t="shared" si="89"/>
        <v>82</v>
      </c>
      <c r="I41" s="22">
        <f t="shared" si="89"/>
        <v>201</v>
      </c>
      <c r="J41" s="22">
        <f t="shared" si="89"/>
        <v>23</v>
      </c>
      <c r="K41" s="27">
        <f>G41*9/D41</f>
        <v>3.7692307692307692</v>
      </c>
      <c r="L41" s="22">
        <f t="shared" ref="L41:AA41" si="90">L31+L39</f>
        <v>985</v>
      </c>
      <c r="M41" s="22">
        <f t="shared" si="90"/>
        <v>3677</v>
      </c>
      <c r="N41" s="22">
        <f t="shared" si="90"/>
        <v>2334</v>
      </c>
      <c r="O41" s="22">
        <f t="shared" si="90"/>
        <v>1308</v>
      </c>
      <c r="P41" s="22">
        <f t="shared" si="90"/>
        <v>341</v>
      </c>
      <c r="Q41" s="22">
        <f t="shared" si="90"/>
        <v>589</v>
      </c>
      <c r="R41" s="22">
        <f t="shared" si="90"/>
        <v>294</v>
      </c>
      <c r="S41" s="22">
        <f t="shared" si="90"/>
        <v>399</v>
      </c>
      <c r="T41" s="22">
        <f t="shared" si="90"/>
        <v>200</v>
      </c>
      <c r="U41" s="22"/>
      <c r="V41" s="22">
        <f t="shared" ref="V41:X41" si="91">V31+V39</f>
        <v>1432</v>
      </c>
      <c r="W41" s="22">
        <f t="shared" si="91"/>
        <v>38</v>
      </c>
      <c r="X41" s="22">
        <f t="shared" si="91"/>
        <v>15</v>
      </c>
      <c r="Y41" s="22"/>
      <c r="Z41" s="22">
        <f t="shared" ref="Z41:AA41" si="92">Z31+Z39</f>
        <v>21.31</v>
      </c>
      <c r="AA41" s="22">
        <f t="shared" si="92"/>
        <v>-10.100000000000003</v>
      </c>
      <c r="AB41" s="46">
        <f>I41/H41</f>
        <v>2.4512195121951219</v>
      </c>
      <c r="AC41" s="42">
        <f>N41/M41</f>
        <v>0.63475659505031279</v>
      </c>
      <c r="AD41" s="42">
        <f>R41/S41</f>
        <v>0.73684210526315785</v>
      </c>
      <c r="AE41" s="46">
        <f>(H41+E41)/D41</f>
        <v>1.2264957264957266</v>
      </c>
      <c r="AF41" s="42">
        <f>(X41/W41)</f>
        <v>0.39473684210526316</v>
      </c>
    </row>
    <row r="42" spans="1:35" s="14" customFormat="1" ht="15.75" thickBot="1" x14ac:dyDescent="0.3">
      <c r="B42" s="14" t="s">
        <v>190</v>
      </c>
      <c r="C42" s="14" t="s">
        <v>190</v>
      </c>
      <c r="D42" s="22">
        <f>D41/26</f>
        <v>9</v>
      </c>
      <c r="E42" s="22">
        <f>E41/26</f>
        <v>7.884615384615385</v>
      </c>
      <c r="F42" s="22">
        <f>F41/26</f>
        <v>4.3461538461538458</v>
      </c>
      <c r="G42" s="22">
        <f>G41/26</f>
        <v>3.7692307692307692</v>
      </c>
      <c r="H42" s="22">
        <f>H41/26</f>
        <v>3.1538461538461537</v>
      </c>
      <c r="I42" s="22">
        <f>I41/26</f>
        <v>7.7307692307692308</v>
      </c>
      <c r="J42" s="22">
        <f>J41/26</f>
        <v>0.88461538461538458</v>
      </c>
      <c r="K42" s="27">
        <f>G42*9/D42</f>
        <v>3.7692307692307687</v>
      </c>
      <c r="L42" s="22">
        <f>L41/26</f>
        <v>37.884615384615387</v>
      </c>
      <c r="M42" s="22">
        <f>M41/26</f>
        <v>141.42307692307693</v>
      </c>
      <c r="N42" s="22">
        <f>N41/26</f>
        <v>89.769230769230774</v>
      </c>
      <c r="O42" s="22">
        <f>O41/26</f>
        <v>50.307692307692307</v>
      </c>
      <c r="P42" s="22">
        <f>P41/26</f>
        <v>13.115384615384615</v>
      </c>
      <c r="Q42" s="22">
        <f>Q41/26</f>
        <v>22.653846153846153</v>
      </c>
      <c r="R42" s="22">
        <f>R41/26</f>
        <v>11.307692307692308</v>
      </c>
      <c r="S42" s="22">
        <f>S41/26</f>
        <v>15.346153846153847</v>
      </c>
      <c r="T42" s="22">
        <f>T41/26</f>
        <v>7.6923076923076925</v>
      </c>
      <c r="U42" s="22"/>
      <c r="V42" s="22">
        <f>V41/26</f>
        <v>55.07692307692308</v>
      </c>
      <c r="W42" s="22">
        <f>W41/26</f>
        <v>1.4615384615384615</v>
      </c>
      <c r="X42" s="22">
        <f>X41/26</f>
        <v>0.57692307692307687</v>
      </c>
      <c r="Y42" s="22"/>
      <c r="Z42" s="22">
        <f>Z41/26</f>
        <v>0.81961538461538452</v>
      </c>
      <c r="AA42" s="22">
        <f>AA41/26</f>
        <v>-0.38846153846153858</v>
      </c>
      <c r="AB42" s="22"/>
      <c r="AC42" s="22"/>
      <c r="AD42" s="22"/>
      <c r="AE42" s="22"/>
      <c r="AF42" s="22"/>
    </row>
    <row r="43" spans="1:35" s="75" customFormat="1" ht="15.75" thickBot="1" x14ac:dyDescent="0.3">
      <c r="A43" s="75" t="s">
        <v>684</v>
      </c>
      <c r="B43" s="75" t="s">
        <v>678</v>
      </c>
      <c r="C43" s="75" t="s">
        <v>625</v>
      </c>
      <c r="D43" s="75">
        <f t="shared" ref="D43:J43" si="93">SUM(D31+D33+D34+D35)</f>
        <v>207</v>
      </c>
      <c r="E43" s="75">
        <f t="shared" si="93"/>
        <v>178</v>
      </c>
      <c r="F43" s="75">
        <f t="shared" si="93"/>
        <v>99</v>
      </c>
      <c r="G43" s="75">
        <f t="shared" si="93"/>
        <v>84</v>
      </c>
      <c r="H43" s="75">
        <f t="shared" si="93"/>
        <v>66</v>
      </c>
      <c r="I43" s="75">
        <f t="shared" si="93"/>
        <v>172</v>
      </c>
      <c r="J43" s="75">
        <f t="shared" si="93"/>
        <v>19</v>
      </c>
      <c r="K43" s="108">
        <f>G43*9/D43</f>
        <v>3.652173913043478</v>
      </c>
      <c r="L43" s="75">
        <f t="shared" ref="L43:T43" si="94">SUM(L31+L33+L34+L35)</f>
        <v>861</v>
      </c>
      <c r="M43" s="75">
        <f t="shared" si="94"/>
        <v>3219</v>
      </c>
      <c r="N43" s="75">
        <f t="shared" si="94"/>
        <v>2055</v>
      </c>
      <c r="O43" s="75">
        <f t="shared" si="94"/>
        <v>1203</v>
      </c>
      <c r="P43" s="75">
        <f t="shared" si="94"/>
        <v>316</v>
      </c>
      <c r="Q43" s="75">
        <f t="shared" si="94"/>
        <v>536</v>
      </c>
      <c r="R43" s="75">
        <f t="shared" si="94"/>
        <v>262</v>
      </c>
      <c r="S43" s="75">
        <f t="shared" si="94"/>
        <v>350</v>
      </c>
      <c r="T43" s="75">
        <f t="shared" si="94"/>
        <v>170</v>
      </c>
      <c r="V43" s="75">
        <f>SUM(V31+V33+V34+V35)</f>
        <v>1263</v>
      </c>
      <c r="W43" s="75">
        <f>SUM(W31+W33+W34+W35)</f>
        <v>30</v>
      </c>
      <c r="X43" s="75">
        <f>SUM(X31+X33+X34+X35)</f>
        <v>10</v>
      </c>
      <c r="Z43" s="75">
        <f>SUM(Z31+Z33+Z34+Z35)</f>
        <v>19.409999999999997</v>
      </c>
      <c r="AA43" s="75">
        <f>SUM(AA31+AA33+AA34+AA35)</f>
        <v>-3.7000000000000033</v>
      </c>
      <c r="AB43" s="106">
        <f>I43/H43</f>
        <v>2.606060606060606</v>
      </c>
      <c r="AC43" s="107">
        <f>N43/M43</f>
        <v>0.63839701770736257</v>
      </c>
      <c r="AD43" s="107">
        <f>R43/S43</f>
        <v>0.74857142857142855</v>
      </c>
      <c r="AE43" s="106">
        <f>(H43+E43)/D43</f>
        <v>1.1787439613526569</v>
      </c>
      <c r="AF43" s="107">
        <f>(X43/W43)</f>
        <v>0.33333333333333331</v>
      </c>
      <c r="AH43" s="75" t="s">
        <v>685</v>
      </c>
      <c r="AI43" s="75" t="s">
        <v>689</v>
      </c>
    </row>
    <row r="44" spans="1:35" s="75" customFormat="1" ht="15.75" thickBot="1" x14ac:dyDescent="0.3">
      <c r="D44" s="75">
        <f t="shared" ref="D44:J44" si="95">D43/23</f>
        <v>9</v>
      </c>
      <c r="E44" s="75">
        <f t="shared" si="95"/>
        <v>7.7391304347826084</v>
      </c>
      <c r="F44" s="75">
        <f t="shared" si="95"/>
        <v>4.3043478260869561</v>
      </c>
      <c r="G44" s="75">
        <f t="shared" si="95"/>
        <v>3.652173913043478</v>
      </c>
      <c r="H44" s="75">
        <f t="shared" si="95"/>
        <v>2.8695652173913042</v>
      </c>
      <c r="I44" s="75">
        <f t="shared" si="95"/>
        <v>7.4782608695652177</v>
      </c>
      <c r="J44" s="75">
        <f t="shared" si="95"/>
        <v>0.82608695652173914</v>
      </c>
      <c r="K44" s="108">
        <f>G44*9/D44</f>
        <v>3.6521739130434785</v>
      </c>
      <c r="L44" s="75">
        <f t="shared" ref="L44:T44" si="96">L43/23</f>
        <v>37.434782608695649</v>
      </c>
      <c r="M44" s="75">
        <f t="shared" si="96"/>
        <v>139.95652173913044</v>
      </c>
      <c r="N44" s="75">
        <f t="shared" si="96"/>
        <v>89.347826086956516</v>
      </c>
      <c r="O44" s="75">
        <f t="shared" si="96"/>
        <v>52.304347826086953</v>
      </c>
      <c r="P44" s="75">
        <f t="shared" si="96"/>
        <v>13.739130434782609</v>
      </c>
      <c r="Q44" s="75">
        <f t="shared" si="96"/>
        <v>23.304347826086957</v>
      </c>
      <c r="R44" s="75">
        <f t="shared" si="96"/>
        <v>11.391304347826088</v>
      </c>
      <c r="S44" s="75">
        <f t="shared" si="96"/>
        <v>15.217391304347826</v>
      </c>
      <c r="T44" s="75">
        <f t="shared" si="96"/>
        <v>7.3913043478260869</v>
      </c>
      <c r="V44" s="75">
        <f>V43/23</f>
        <v>54.913043478260867</v>
      </c>
      <c r="W44" s="75">
        <f>W43/23</f>
        <v>1.3043478260869565</v>
      </c>
      <c r="X44" s="75">
        <f>X43/23</f>
        <v>0.43478260869565216</v>
      </c>
      <c r="Z44" s="75">
        <f>Z43/23</f>
        <v>0.84391304347826068</v>
      </c>
      <c r="AA44" s="75">
        <f>AA43/23</f>
        <v>-0.16086956521739146</v>
      </c>
      <c r="AH44" s="75" t="s">
        <v>688</v>
      </c>
    </row>
  </sheetData>
  <pageMargins left="0.7" right="0.7" top="0.75" bottom="0.75" header="0.3" footer="0.3"/>
  <ignoredErrors>
    <ignoredError sqref="K10:K11 K18:K21 K29:K32 K42:K44 K39:K4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7"/>
  <sheetViews>
    <sheetView workbookViewId="0">
      <selection activeCell="C31" sqref="C31"/>
    </sheetView>
  </sheetViews>
  <sheetFormatPr defaultRowHeight="15" x14ac:dyDescent="0.25"/>
  <cols>
    <col min="2" max="2" width="4.7109375" bestFit="1" customWidth="1"/>
    <col min="3" max="3" width="15.140625" bestFit="1" customWidth="1"/>
    <col min="4" max="4" width="17.42578125" bestFit="1" customWidth="1"/>
    <col min="5" max="5" width="12.5703125" bestFit="1" customWidth="1"/>
    <col min="6" max="6" width="4.7109375" bestFit="1" customWidth="1"/>
    <col min="7" max="7" width="17.42578125" bestFit="1" customWidth="1"/>
    <col min="8" max="8" width="13.28515625" bestFit="1" customWidth="1"/>
    <col min="9" max="9" width="11" bestFit="1" customWidth="1"/>
    <col min="10" max="12" width="14.5703125" bestFit="1" customWidth="1"/>
    <col min="13" max="13" width="2" bestFit="1" customWidth="1"/>
    <col min="14" max="14" width="14.5703125" bestFit="1" customWidth="1"/>
    <col min="15" max="15" width="2.140625" bestFit="1" customWidth="1"/>
    <col min="16" max="16" width="3.5703125" bestFit="1" customWidth="1"/>
    <col min="17" max="17" width="3.5703125" customWidth="1"/>
    <col min="18" max="18" width="2" bestFit="1" customWidth="1"/>
    <col min="19" max="19" width="14.5703125" bestFit="1" customWidth="1"/>
    <col min="20" max="20" width="2.140625" bestFit="1" customWidth="1"/>
    <col min="21" max="21" width="3.5703125" bestFit="1" customWidth="1"/>
  </cols>
  <sheetData>
    <row r="2" spans="2:21" x14ac:dyDescent="0.25">
      <c r="B2" t="s">
        <v>258</v>
      </c>
      <c r="C2" t="s">
        <v>5</v>
      </c>
      <c r="F2" t="s">
        <v>258</v>
      </c>
      <c r="G2" t="s">
        <v>13</v>
      </c>
      <c r="H2" t="s">
        <v>369</v>
      </c>
      <c r="I2">
        <v>3.74</v>
      </c>
      <c r="J2">
        <v>1.28</v>
      </c>
      <c r="N2" t="s">
        <v>278</v>
      </c>
      <c r="S2" t="s">
        <v>281</v>
      </c>
    </row>
    <row r="3" spans="2:21" x14ac:dyDescent="0.25">
      <c r="B3" t="s">
        <v>258</v>
      </c>
      <c r="C3" t="s">
        <v>53</v>
      </c>
      <c r="F3" t="s">
        <v>258</v>
      </c>
      <c r="G3" t="s">
        <v>259</v>
      </c>
      <c r="H3" t="s">
        <v>370</v>
      </c>
      <c r="I3">
        <v>3.47</v>
      </c>
      <c r="J3">
        <v>1.26</v>
      </c>
      <c r="M3">
        <v>1</v>
      </c>
      <c r="N3" t="s">
        <v>43</v>
      </c>
      <c r="O3" t="s">
        <v>279</v>
      </c>
      <c r="P3">
        <v>7</v>
      </c>
      <c r="R3">
        <v>1</v>
      </c>
      <c r="S3" t="s">
        <v>43</v>
      </c>
      <c r="T3" t="s">
        <v>279</v>
      </c>
      <c r="U3">
        <v>7</v>
      </c>
    </row>
    <row r="4" spans="2:21" x14ac:dyDescent="0.25">
      <c r="B4" t="s">
        <v>258</v>
      </c>
      <c r="C4" t="s">
        <v>9</v>
      </c>
      <c r="F4" t="s">
        <v>258</v>
      </c>
      <c r="G4" t="s">
        <v>363</v>
      </c>
      <c r="H4" t="s">
        <v>371</v>
      </c>
      <c r="I4">
        <v>3.43</v>
      </c>
      <c r="J4">
        <v>1.21</v>
      </c>
      <c r="M4">
        <v>2</v>
      </c>
      <c r="N4" t="s">
        <v>45</v>
      </c>
      <c r="O4" t="s">
        <v>280</v>
      </c>
      <c r="P4">
        <v>8</v>
      </c>
      <c r="R4">
        <v>2</v>
      </c>
      <c r="S4" t="s">
        <v>55</v>
      </c>
      <c r="T4" t="s">
        <v>79</v>
      </c>
      <c r="U4">
        <v>9</v>
      </c>
    </row>
    <row r="5" spans="2:21" x14ac:dyDescent="0.25">
      <c r="B5" t="s">
        <v>258</v>
      </c>
      <c r="C5" t="s">
        <v>259</v>
      </c>
      <c r="D5" t="s">
        <v>51</v>
      </c>
      <c r="F5" t="s">
        <v>258</v>
      </c>
      <c r="G5" t="s">
        <v>364</v>
      </c>
      <c r="H5" t="s">
        <v>372</v>
      </c>
      <c r="I5">
        <v>3.24</v>
      </c>
      <c r="J5">
        <v>1.25</v>
      </c>
      <c r="M5">
        <v>3</v>
      </c>
      <c r="N5" t="s">
        <v>57</v>
      </c>
      <c r="O5" t="s">
        <v>279</v>
      </c>
      <c r="P5">
        <v>4</v>
      </c>
      <c r="R5">
        <v>3</v>
      </c>
      <c r="S5" t="s">
        <v>57</v>
      </c>
      <c r="T5" t="s">
        <v>279</v>
      </c>
      <c r="U5">
        <v>4</v>
      </c>
    </row>
    <row r="6" spans="2:21" x14ac:dyDescent="0.25">
      <c r="B6" t="s">
        <v>258</v>
      </c>
      <c r="C6" t="s">
        <v>16</v>
      </c>
      <c r="D6" t="s">
        <v>260</v>
      </c>
      <c r="F6" t="s">
        <v>258</v>
      </c>
      <c r="G6" t="s">
        <v>365</v>
      </c>
      <c r="H6" t="s">
        <v>260</v>
      </c>
      <c r="I6" t="s">
        <v>366</v>
      </c>
      <c r="J6" t="s">
        <v>21</v>
      </c>
      <c r="K6" t="s">
        <v>367</v>
      </c>
      <c r="L6" t="s">
        <v>368</v>
      </c>
      <c r="M6">
        <v>4</v>
      </c>
      <c r="N6" t="s">
        <v>49</v>
      </c>
      <c r="O6" t="s">
        <v>79</v>
      </c>
      <c r="P6" t="s">
        <v>282</v>
      </c>
      <c r="R6">
        <v>4</v>
      </c>
      <c r="S6" t="s">
        <v>49</v>
      </c>
      <c r="T6" t="s">
        <v>79</v>
      </c>
      <c r="U6">
        <v>3</v>
      </c>
    </row>
    <row r="7" spans="2:21" x14ac:dyDescent="0.25">
      <c r="G7" t="s">
        <v>221</v>
      </c>
      <c r="H7" t="s">
        <v>373</v>
      </c>
      <c r="I7" t="s">
        <v>374</v>
      </c>
      <c r="J7" t="s">
        <v>214</v>
      </c>
      <c r="K7" t="s">
        <v>257</v>
      </c>
      <c r="L7" t="s">
        <v>375</v>
      </c>
      <c r="M7">
        <v>5</v>
      </c>
      <c r="N7" t="s">
        <v>62</v>
      </c>
      <c r="O7" t="s">
        <v>280</v>
      </c>
      <c r="P7">
        <v>3</v>
      </c>
      <c r="R7">
        <v>5</v>
      </c>
      <c r="S7" t="s">
        <v>26</v>
      </c>
      <c r="T7" t="s">
        <v>280</v>
      </c>
      <c r="U7" t="s">
        <v>282</v>
      </c>
    </row>
    <row r="8" spans="2:21" x14ac:dyDescent="0.25">
      <c r="B8" t="s">
        <v>263</v>
      </c>
      <c r="C8" t="s">
        <v>3</v>
      </c>
      <c r="D8" t="s">
        <v>270</v>
      </c>
      <c r="F8" t="s">
        <v>263</v>
      </c>
      <c r="G8" t="s">
        <v>376</v>
      </c>
      <c r="H8">
        <v>2.5299999999999998</v>
      </c>
      <c r="I8">
        <v>0.92</v>
      </c>
      <c r="M8">
        <v>6</v>
      </c>
      <c r="N8" t="s">
        <v>26</v>
      </c>
      <c r="O8" t="s">
        <v>280</v>
      </c>
      <c r="P8">
        <v>2</v>
      </c>
      <c r="R8">
        <v>6</v>
      </c>
      <c r="S8" t="s">
        <v>50</v>
      </c>
      <c r="T8" t="s">
        <v>79</v>
      </c>
      <c r="U8">
        <v>5</v>
      </c>
    </row>
    <row r="9" spans="2:21" x14ac:dyDescent="0.25">
      <c r="B9" t="s">
        <v>264</v>
      </c>
      <c r="C9" t="s">
        <v>20</v>
      </c>
      <c r="D9" t="s">
        <v>267</v>
      </c>
      <c r="F9" t="s">
        <v>264</v>
      </c>
      <c r="G9" t="s">
        <v>2</v>
      </c>
      <c r="H9">
        <v>2.09</v>
      </c>
      <c r="I9">
        <v>0.94</v>
      </c>
      <c r="M9">
        <v>7</v>
      </c>
      <c r="N9" t="s">
        <v>48</v>
      </c>
      <c r="O9" t="s">
        <v>280</v>
      </c>
      <c r="P9">
        <v>9</v>
      </c>
      <c r="R9">
        <v>7</v>
      </c>
      <c r="S9" t="s">
        <v>54</v>
      </c>
      <c r="T9" t="s">
        <v>79</v>
      </c>
      <c r="U9">
        <v>2</v>
      </c>
    </row>
    <row r="10" spans="2:21" x14ac:dyDescent="0.25">
      <c r="B10" t="s">
        <v>261</v>
      </c>
      <c r="C10" t="s">
        <v>52</v>
      </c>
      <c r="D10" t="s">
        <v>268</v>
      </c>
      <c r="F10" t="s">
        <v>261</v>
      </c>
      <c r="G10" t="s">
        <v>377</v>
      </c>
      <c r="H10">
        <v>2.48</v>
      </c>
      <c r="I10">
        <v>1.07</v>
      </c>
      <c r="M10">
        <v>8</v>
      </c>
      <c r="N10" t="s">
        <v>50</v>
      </c>
      <c r="O10" t="s">
        <v>79</v>
      </c>
      <c r="P10">
        <v>5</v>
      </c>
      <c r="R10">
        <v>8</v>
      </c>
      <c r="S10" t="s">
        <v>46</v>
      </c>
      <c r="T10" t="s">
        <v>79</v>
      </c>
      <c r="U10">
        <v>8</v>
      </c>
    </row>
    <row r="11" spans="2:21" x14ac:dyDescent="0.25">
      <c r="B11" t="s">
        <v>261</v>
      </c>
      <c r="C11" t="s">
        <v>0</v>
      </c>
      <c r="D11" t="s">
        <v>266</v>
      </c>
      <c r="F11" t="s">
        <v>261</v>
      </c>
      <c r="G11" t="s">
        <v>3</v>
      </c>
      <c r="H11">
        <v>3.04</v>
      </c>
      <c r="I11">
        <v>1.08</v>
      </c>
      <c r="M11">
        <v>9</v>
      </c>
      <c r="N11" t="s">
        <v>56</v>
      </c>
      <c r="O11" t="s">
        <v>79</v>
      </c>
      <c r="P11">
        <v>6</v>
      </c>
      <c r="R11">
        <v>9</v>
      </c>
      <c r="S11" t="s">
        <v>56</v>
      </c>
      <c r="T11" t="s">
        <v>79</v>
      </c>
      <c r="U11">
        <v>6</v>
      </c>
    </row>
    <row r="12" spans="2:21" x14ac:dyDescent="0.25">
      <c r="B12" t="s">
        <v>261</v>
      </c>
      <c r="C12" t="s">
        <v>15</v>
      </c>
      <c r="D12" t="s">
        <v>269</v>
      </c>
      <c r="F12" t="s">
        <v>261</v>
      </c>
      <c r="G12" t="s">
        <v>383</v>
      </c>
      <c r="H12">
        <v>2.77</v>
      </c>
      <c r="I12">
        <v>1.1299999999999999</v>
      </c>
    </row>
    <row r="13" spans="2:21" x14ac:dyDescent="0.25">
      <c r="B13" t="s">
        <v>261</v>
      </c>
      <c r="C13" t="s">
        <v>14</v>
      </c>
      <c r="D13" t="s">
        <v>265</v>
      </c>
      <c r="E13" t="s">
        <v>2</v>
      </c>
      <c r="F13" t="s">
        <v>261</v>
      </c>
      <c r="G13" t="s">
        <v>378</v>
      </c>
      <c r="H13">
        <v>2.59</v>
      </c>
      <c r="I13">
        <v>1.36</v>
      </c>
    </row>
    <row r="14" spans="2:21" x14ac:dyDescent="0.25">
      <c r="B14" t="s">
        <v>261</v>
      </c>
      <c r="C14" t="s">
        <v>1</v>
      </c>
      <c r="D14" t="s">
        <v>262</v>
      </c>
      <c r="F14" t="s">
        <v>261</v>
      </c>
      <c r="G14" t="s">
        <v>20</v>
      </c>
      <c r="H14" t="s">
        <v>379</v>
      </c>
      <c r="I14" t="s">
        <v>380</v>
      </c>
      <c r="J14" t="s">
        <v>381</v>
      </c>
    </row>
    <row r="15" spans="2:21" x14ac:dyDescent="0.25">
      <c r="G15" t="s">
        <v>384</v>
      </c>
      <c r="H15" t="s">
        <v>385</v>
      </c>
      <c r="I15" t="s">
        <v>386</v>
      </c>
      <c r="J15" t="s">
        <v>387</v>
      </c>
    </row>
    <row r="16" spans="2:21" x14ac:dyDescent="0.25">
      <c r="B16" t="s">
        <v>271</v>
      </c>
      <c r="C16" t="s">
        <v>26</v>
      </c>
      <c r="F16" t="s">
        <v>271</v>
      </c>
      <c r="G16" t="s">
        <v>388</v>
      </c>
    </row>
    <row r="17" spans="2:8" x14ac:dyDescent="0.25">
      <c r="B17" t="s">
        <v>271</v>
      </c>
      <c r="C17" t="s">
        <v>54</v>
      </c>
      <c r="F17" t="s">
        <v>271</v>
      </c>
      <c r="G17" t="s">
        <v>24</v>
      </c>
    </row>
    <row r="18" spans="2:8" x14ac:dyDescent="0.25">
      <c r="B18" t="s">
        <v>272</v>
      </c>
      <c r="C18" t="s">
        <v>49</v>
      </c>
      <c r="F18" t="s">
        <v>271</v>
      </c>
      <c r="G18" t="s">
        <v>389</v>
      </c>
      <c r="H18" t="s">
        <v>382</v>
      </c>
    </row>
    <row r="19" spans="2:8" x14ac:dyDescent="0.25">
      <c r="B19" t="s">
        <v>272</v>
      </c>
      <c r="C19" t="s">
        <v>62</v>
      </c>
      <c r="F19" t="s">
        <v>271</v>
      </c>
      <c r="G19" t="s">
        <v>399</v>
      </c>
    </row>
    <row r="20" spans="2:8" x14ac:dyDescent="0.25">
      <c r="B20" t="s">
        <v>139</v>
      </c>
      <c r="C20" t="s">
        <v>39</v>
      </c>
      <c r="F20" t="s">
        <v>272</v>
      </c>
      <c r="G20" t="s">
        <v>36</v>
      </c>
    </row>
    <row r="21" spans="2:8" x14ac:dyDescent="0.25">
      <c r="B21" t="s">
        <v>139</v>
      </c>
      <c r="D21" t="s">
        <v>57</v>
      </c>
      <c r="F21" t="s">
        <v>272</v>
      </c>
      <c r="G21" t="s">
        <v>390</v>
      </c>
    </row>
    <row r="22" spans="2:8" x14ac:dyDescent="0.25">
      <c r="B22" t="s">
        <v>273</v>
      </c>
      <c r="C22" t="s">
        <v>56</v>
      </c>
      <c r="F22" t="s">
        <v>272</v>
      </c>
      <c r="G22" t="s">
        <v>29</v>
      </c>
    </row>
    <row r="23" spans="2:8" x14ac:dyDescent="0.25">
      <c r="B23" t="s">
        <v>140</v>
      </c>
      <c r="C23" t="s">
        <v>50</v>
      </c>
      <c r="F23" t="s">
        <v>272</v>
      </c>
      <c r="G23" t="s">
        <v>391</v>
      </c>
    </row>
    <row r="24" spans="2:8" x14ac:dyDescent="0.25">
      <c r="B24" t="s">
        <v>274</v>
      </c>
      <c r="C24" t="s">
        <v>45</v>
      </c>
      <c r="D24" t="s">
        <v>43</v>
      </c>
      <c r="F24" t="s">
        <v>272</v>
      </c>
      <c r="G24" t="s">
        <v>392</v>
      </c>
    </row>
    <row r="25" spans="2:8" x14ac:dyDescent="0.25">
      <c r="B25" t="s">
        <v>274</v>
      </c>
      <c r="C25" t="s">
        <v>46</v>
      </c>
      <c r="F25" t="s">
        <v>139</v>
      </c>
      <c r="G25" t="s">
        <v>393</v>
      </c>
    </row>
    <row r="26" spans="2:8" x14ac:dyDescent="0.25">
      <c r="B26" t="s">
        <v>274</v>
      </c>
      <c r="C26" t="s">
        <v>48</v>
      </c>
      <c r="F26" t="s">
        <v>139</v>
      </c>
      <c r="G26" t="s">
        <v>394</v>
      </c>
    </row>
    <row r="27" spans="2:8" x14ac:dyDescent="0.25">
      <c r="B27" t="s">
        <v>274</v>
      </c>
      <c r="C27" t="s">
        <v>55</v>
      </c>
      <c r="F27" t="s">
        <v>139</v>
      </c>
      <c r="G27" t="s">
        <v>39</v>
      </c>
    </row>
    <row r="28" spans="2:8" x14ac:dyDescent="0.25">
      <c r="B28" t="s">
        <v>275</v>
      </c>
      <c r="C28" t="s">
        <v>276</v>
      </c>
      <c r="F28" t="s">
        <v>273</v>
      </c>
      <c r="G28" t="s">
        <v>395</v>
      </c>
    </row>
    <row r="29" spans="2:8" x14ac:dyDescent="0.25">
      <c r="B29" t="s">
        <v>275</v>
      </c>
      <c r="C29" t="s">
        <v>277</v>
      </c>
      <c r="F29" t="s">
        <v>273</v>
      </c>
      <c r="G29" t="s">
        <v>396</v>
      </c>
    </row>
    <row r="30" spans="2:8" x14ac:dyDescent="0.25">
      <c r="F30" t="s">
        <v>273</v>
      </c>
      <c r="G30" t="s">
        <v>397</v>
      </c>
    </row>
    <row r="31" spans="2:8" x14ac:dyDescent="0.25">
      <c r="B31" t="s">
        <v>275</v>
      </c>
      <c r="C31" t="s">
        <v>424</v>
      </c>
      <c r="F31" t="s">
        <v>140</v>
      </c>
      <c r="G31" t="s">
        <v>32</v>
      </c>
    </row>
    <row r="32" spans="2:8" x14ac:dyDescent="0.25">
      <c r="B32" t="s">
        <v>275</v>
      </c>
      <c r="C32" t="s">
        <v>41</v>
      </c>
      <c r="F32" t="s">
        <v>140</v>
      </c>
      <c r="G32" t="s">
        <v>398</v>
      </c>
    </row>
    <row r="33" spans="2:7" x14ac:dyDescent="0.25">
      <c r="B33" t="s">
        <v>275</v>
      </c>
      <c r="C33" t="s">
        <v>426</v>
      </c>
      <c r="F33" t="s">
        <v>274</v>
      </c>
      <c r="G33" t="s">
        <v>42</v>
      </c>
    </row>
    <row r="34" spans="2:7" x14ac:dyDescent="0.25">
      <c r="B34" t="s">
        <v>275</v>
      </c>
      <c r="C34" t="s">
        <v>37</v>
      </c>
      <c r="F34" t="s">
        <v>274</v>
      </c>
      <c r="G34" t="s">
        <v>48</v>
      </c>
    </row>
    <row r="35" spans="2:7" x14ac:dyDescent="0.25">
      <c r="B35" t="s">
        <v>261</v>
      </c>
      <c r="C35" t="s">
        <v>425</v>
      </c>
      <c r="F35" t="s">
        <v>274</v>
      </c>
      <c r="G35" t="s">
        <v>43</v>
      </c>
    </row>
    <row r="36" spans="2:7" x14ac:dyDescent="0.25">
      <c r="B36" t="s">
        <v>261</v>
      </c>
      <c r="C36" t="s">
        <v>2</v>
      </c>
      <c r="F36" t="s">
        <v>274</v>
      </c>
      <c r="G36" t="s">
        <v>400</v>
      </c>
    </row>
    <row r="37" spans="2:7" x14ac:dyDescent="0.25">
      <c r="F37" t="s">
        <v>275</v>
      </c>
      <c r="G37" t="s">
        <v>401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8"/>
  <sheetViews>
    <sheetView topLeftCell="A16" workbookViewId="0">
      <selection activeCell="O6" sqref="O6"/>
    </sheetView>
  </sheetViews>
  <sheetFormatPr defaultRowHeight="15" x14ac:dyDescent="0.25"/>
  <cols>
    <col min="2" max="2" width="8.140625" bestFit="1" customWidth="1"/>
    <col min="3" max="3" width="17.42578125" bestFit="1" customWidth="1"/>
    <col min="4" max="4" width="2.140625" bestFit="1" customWidth="1"/>
    <col min="7" max="7" width="2" bestFit="1" customWidth="1"/>
    <col min="8" max="8" width="14.5703125" bestFit="1" customWidth="1"/>
    <col min="9" max="9" width="3.5703125" bestFit="1" customWidth="1"/>
    <col min="10" max="10" width="2.140625" bestFit="1" customWidth="1"/>
    <col min="12" max="12" width="13.140625" bestFit="1" customWidth="1"/>
    <col min="13" max="13" width="2.140625" bestFit="1" customWidth="1"/>
  </cols>
  <sheetData>
    <row r="2" spans="2:13" x14ac:dyDescent="0.25">
      <c r="B2" t="s">
        <v>258</v>
      </c>
      <c r="C2" t="s">
        <v>5</v>
      </c>
      <c r="D2" t="s">
        <v>79</v>
      </c>
      <c r="H2" t="s">
        <v>278</v>
      </c>
    </row>
    <row r="3" spans="2:13" x14ac:dyDescent="0.25">
      <c r="B3" t="s">
        <v>258</v>
      </c>
      <c r="C3" t="s">
        <v>53</v>
      </c>
      <c r="D3" t="s">
        <v>79</v>
      </c>
      <c r="G3">
        <v>1</v>
      </c>
      <c r="H3" t="s">
        <v>43</v>
      </c>
      <c r="I3">
        <v>7</v>
      </c>
      <c r="J3" t="s">
        <v>279</v>
      </c>
      <c r="L3" t="s">
        <v>39</v>
      </c>
      <c r="M3" t="s">
        <v>280</v>
      </c>
    </row>
    <row r="4" spans="2:13" x14ac:dyDescent="0.25">
      <c r="B4" t="s">
        <v>258</v>
      </c>
      <c r="C4" t="s">
        <v>9</v>
      </c>
      <c r="D4" t="s">
        <v>280</v>
      </c>
      <c r="G4">
        <v>2</v>
      </c>
      <c r="H4" t="s">
        <v>45</v>
      </c>
      <c r="I4">
        <v>8</v>
      </c>
      <c r="J4" t="s">
        <v>280</v>
      </c>
      <c r="L4" t="s">
        <v>46</v>
      </c>
      <c r="M4" t="s">
        <v>79</v>
      </c>
    </row>
    <row r="5" spans="2:13" x14ac:dyDescent="0.25">
      <c r="B5" t="s">
        <v>258</v>
      </c>
      <c r="C5" t="s">
        <v>259</v>
      </c>
      <c r="D5" t="s">
        <v>79</v>
      </c>
      <c r="G5">
        <v>3</v>
      </c>
      <c r="H5" t="s">
        <v>57</v>
      </c>
      <c r="I5">
        <v>4</v>
      </c>
      <c r="J5" t="s">
        <v>279</v>
      </c>
      <c r="L5" t="s">
        <v>55</v>
      </c>
      <c r="M5" t="s">
        <v>79</v>
      </c>
    </row>
    <row r="6" spans="2:13" x14ac:dyDescent="0.25">
      <c r="B6" t="s">
        <v>258</v>
      </c>
      <c r="C6" t="s">
        <v>16</v>
      </c>
      <c r="D6" t="s">
        <v>280</v>
      </c>
      <c r="G6">
        <v>4</v>
      </c>
      <c r="H6" t="s">
        <v>49</v>
      </c>
      <c r="I6" t="s">
        <v>282</v>
      </c>
      <c r="J6" t="s">
        <v>79</v>
      </c>
      <c r="L6" t="s">
        <v>54</v>
      </c>
      <c r="M6" t="s">
        <v>79</v>
      </c>
    </row>
    <row r="7" spans="2:13" x14ac:dyDescent="0.25">
      <c r="G7">
        <v>5</v>
      </c>
      <c r="H7" t="s">
        <v>62</v>
      </c>
      <c r="I7">
        <v>3</v>
      </c>
      <c r="J7" t="s">
        <v>280</v>
      </c>
    </row>
    <row r="8" spans="2:13" x14ac:dyDescent="0.25">
      <c r="B8" t="s">
        <v>263</v>
      </c>
      <c r="C8" t="s">
        <v>3</v>
      </c>
      <c r="D8" t="s">
        <v>280</v>
      </c>
      <c r="G8">
        <v>6</v>
      </c>
      <c r="H8" t="s">
        <v>26</v>
      </c>
      <c r="I8">
        <v>2</v>
      </c>
      <c r="J8" t="s">
        <v>280</v>
      </c>
    </row>
    <row r="9" spans="2:13" x14ac:dyDescent="0.25">
      <c r="B9" t="s">
        <v>264</v>
      </c>
      <c r="C9" t="s">
        <v>20</v>
      </c>
      <c r="D9" t="s">
        <v>79</v>
      </c>
      <c r="G9">
        <v>7</v>
      </c>
      <c r="H9" t="s">
        <v>48</v>
      </c>
      <c r="I9">
        <v>9</v>
      </c>
      <c r="J9" t="s">
        <v>280</v>
      </c>
    </row>
    <row r="10" spans="2:13" x14ac:dyDescent="0.25">
      <c r="B10" t="s">
        <v>645</v>
      </c>
      <c r="C10" t="s">
        <v>52</v>
      </c>
      <c r="D10" t="s">
        <v>79</v>
      </c>
      <c r="G10">
        <v>8</v>
      </c>
      <c r="H10" t="s">
        <v>50</v>
      </c>
      <c r="I10">
        <v>5</v>
      </c>
      <c r="J10" t="s">
        <v>79</v>
      </c>
    </row>
    <row r="11" spans="2:13" x14ac:dyDescent="0.25">
      <c r="B11" t="s">
        <v>265</v>
      </c>
      <c r="C11" t="s">
        <v>14</v>
      </c>
      <c r="D11" t="s">
        <v>280</v>
      </c>
      <c r="G11">
        <v>9</v>
      </c>
      <c r="H11" t="s">
        <v>56</v>
      </c>
      <c r="I11">
        <v>6</v>
      </c>
      <c r="J11" t="s">
        <v>79</v>
      </c>
    </row>
    <row r="12" spans="2:13" x14ac:dyDescent="0.25">
      <c r="B12" t="s">
        <v>646</v>
      </c>
      <c r="C12" t="s">
        <v>0</v>
      </c>
      <c r="D12" t="s">
        <v>280</v>
      </c>
    </row>
    <row r="13" spans="2:13" x14ac:dyDescent="0.25">
      <c r="B13" t="s">
        <v>647</v>
      </c>
      <c r="C13" t="s">
        <v>15</v>
      </c>
      <c r="D13" t="s">
        <v>79</v>
      </c>
      <c r="H13" t="s">
        <v>281</v>
      </c>
    </row>
    <row r="14" spans="2:13" x14ac:dyDescent="0.25">
      <c r="B14" t="s">
        <v>648</v>
      </c>
      <c r="C14" t="s">
        <v>1</v>
      </c>
      <c r="D14" t="s">
        <v>79</v>
      </c>
      <c r="G14">
        <v>1</v>
      </c>
      <c r="H14" t="s">
        <v>43</v>
      </c>
      <c r="I14">
        <v>7</v>
      </c>
      <c r="J14" t="s">
        <v>279</v>
      </c>
      <c r="L14" t="s">
        <v>45</v>
      </c>
      <c r="M14" t="s">
        <v>280</v>
      </c>
    </row>
    <row r="15" spans="2:13" x14ac:dyDescent="0.25">
      <c r="G15">
        <v>2</v>
      </c>
      <c r="H15" t="s">
        <v>46</v>
      </c>
      <c r="I15">
        <v>8</v>
      </c>
      <c r="J15" t="s">
        <v>79</v>
      </c>
      <c r="L15" t="s">
        <v>39</v>
      </c>
      <c r="M15" t="s">
        <v>280</v>
      </c>
    </row>
    <row r="16" spans="2:13" x14ac:dyDescent="0.25">
      <c r="B16" t="s">
        <v>650</v>
      </c>
      <c r="C16" t="s">
        <v>26</v>
      </c>
      <c r="D16" t="s">
        <v>280</v>
      </c>
      <c r="G16">
        <v>3</v>
      </c>
      <c r="H16" t="s">
        <v>57</v>
      </c>
      <c r="I16">
        <v>4</v>
      </c>
      <c r="J16" t="s">
        <v>279</v>
      </c>
      <c r="L16" t="s">
        <v>62</v>
      </c>
      <c r="M16" t="s">
        <v>280</v>
      </c>
    </row>
    <row r="17" spans="2:13" x14ac:dyDescent="0.25">
      <c r="B17" t="s">
        <v>271</v>
      </c>
      <c r="C17" t="s">
        <v>54</v>
      </c>
      <c r="D17" t="s">
        <v>79</v>
      </c>
      <c r="G17">
        <v>4</v>
      </c>
      <c r="H17" t="s">
        <v>49</v>
      </c>
      <c r="I17" t="s">
        <v>282</v>
      </c>
      <c r="J17" t="s">
        <v>79</v>
      </c>
      <c r="L17" t="s">
        <v>26</v>
      </c>
      <c r="M17" t="s">
        <v>280</v>
      </c>
    </row>
    <row r="18" spans="2:13" x14ac:dyDescent="0.25">
      <c r="B18" t="s">
        <v>272</v>
      </c>
      <c r="C18" t="s">
        <v>62</v>
      </c>
      <c r="D18" t="s">
        <v>280</v>
      </c>
      <c r="G18">
        <v>5</v>
      </c>
      <c r="H18" t="s">
        <v>48</v>
      </c>
      <c r="I18">
        <v>9</v>
      </c>
      <c r="J18" t="s">
        <v>280</v>
      </c>
    </row>
    <row r="19" spans="2:13" x14ac:dyDescent="0.25">
      <c r="B19" t="s">
        <v>649</v>
      </c>
      <c r="C19" t="s">
        <v>49</v>
      </c>
      <c r="D19" t="s">
        <v>79</v>
      </c>
      <c r="G19">
        <v>6</v>
      </c>
      <c r="H19" t="s">
        <v>50</v>
      </c>
      <c r="I19">
        <v>5</v>
      </c>
      <c r="J19" t="s">
        <v>79</v>
      </c>
    </row>
    <row r="20" spans="2:13" x14ac:dyDescent="0.25">
      <c r="B20" t="s">
        <v>651</v>
      </c>
      <c r="C20" t="s">
        <v>57</v>
      </c>
      <c r="D20" t="s">
        <v>279</v>
      </c>
      <c r="G20">
        <v>7</v>
      </c>
      <c r="H20" t="s">
        <v>55</v>
      </c>
      <c r="I20">
        <v>3</v>
      </c>
      <c r="J20" t="s">
        <v>79</v>
      </c>
    </row>
    <row r="21" spans="2:13" x14ac:dyDescent="0.25">
      <c r="B21" t="s">
        <v>652</v>
      </c>
      <c r="C21" t="s">
        <v>39</v>
      </c>
      <c r="D21" t="s">
        <v>280</v>
      </c>
      <c r="G21">
        <v>8</v>
      </c>
      <c r="H21" t="s">
        <v>56</v>
      </c>
      <c r="I21">
        <v>6</v>
      </c>
      <c r="J21" t="s">
        <v>79</v>
      </c>
    </row>
    <row r="22" spans="2:13" x14ac:dyDescent="0.25">
      <c r="B22" t="s">
        <v>273</v>
      </c>
      <c r="C22" t="s">
        <v>56</v>
      </c>
      <c r="D22" t="s">
        <v>79</v>
      </c>
      <c r="G22">
        <v>9</v>
      </c>
      <c r="H22" t="s">
        <v>54</v>
      </c>
      <c r="I22">
        <v>2</v>
      </c>
      <c r="J22" t="s">
        <v>79</v>
      </c>
    </row>
    <row r="23" spans="2:13" x14ac:dyDescent="0.25">
      <c r="B23" t="s">
        <v>653</v>
      </c>
      <c r="C23" t="s">
        <v>50</v>
      </c>
      <c r="D23" t="s">
        <v>79</v>
      </c>
    </row>
    <row r="24" spans="2:13" x14ac:dyDescent="0.25">
      <c r="B24" t="s">
        <v>654</v>
      </c>
      <c r="C24" t="s">
        <v>43</v>
      </c>
      <c r="D24" t="s">
        <v>279</v>
      </c>
    </row>
    <row r="25" spans="2:13" x14ac:dyDescent="0.25">
      <c r="B25" t="s">
        <v>274</v>
      </c>
      <c r="C25" t="s">
        <v>46</v>
      </c>
      <c r="D25" t="s">
        <v>79</v>
      </c>
    </row>
    <row r="26" spans="2:13" x14ac:dyDescent="0.25">
      <c r="B26" t="s">
        <v>655</v>
      </c>
      <c r="C26" t="s">
        <v>45</v>
      </c>
      <c r="D26" t="s">
        <v>280</v>
      </c>
    </row>
    <row r="27" spans="2:13" x14ac:dyDescent="0.25">
      <c r="B27" t="s">
        <v>656</v>
      </c>
      <c r="C27" t="s">
        <v>48</v>
      </c>
      <c r="D27" t="s">
        <v>280</v>
      </c>
    </row>
    <row r="28" spans="2:13" x14ac:dyDescent="0.25">
      <c r="B28" t="s">
        <v>275</v>
      </c>
      <c r="C28" t="s">
        <v>55</v>
      </c>
      <c r="D28" t="s">
        <v>79</v>
      </c>
    </row>
    <row r="30" spans="2:13" x14ac:dyDescent="0.25">
      <c r="B30" t="s">
        <v>657</v>
      </c>
      <c r="C30" t="s">
        <v>51</v>
      </c>
      <c r="D30" t="s">
        <v>79</v>
      </c>
      <c r="E30" t="s">
        <v>659</v>
      </c>
    </row>
    <row r="31" spans="2:13" x14ac:dyDescent="0.25">
      <c r="B31" t="s">
        <v>657</v>
      </c>
      <c r="C31" t="s">
        <v>276</v>
      </c>
      <c r="D31" t="s">
        <v>280</v>
      </c>
      <c r="E31" t="s">
        <v>662</v>
      </c>
    </row>
    <row r="32" spans="2:13" x14ac:dyDescent="0.25">
      <c r="B32" t="s">
        <v>657</v>
      </c>
      <c r="C32" t="s">
        <v>2</v>
      </c>
      <c r="D32" t="s">
        <v>79</v>
      </c>
      <c r="E32" t="s">
        <v>659</v>
      </c>
    </row>
    <row r="33" spans="2:5" x14ac:dyDescent="0.25">
      <c r="B33" t="s">
        <v>657</v>
      </c>
      <c r="C33" t="s">
        <v>658</v>
      </c>
      <c r="D33" t="s">
        <v>79</v>
      </c>
      <c r="E33" t="s">
        <v>662</v>
      </c>
    </row>
    <row r="34" spans="2:5" x14ac:dyDescent="0.25">
      <c r="B34" t="s">
        <v>657</v>
      </c>
      <c r="C34" t="s">
        <v>58</v>
      </c>
      <c r="D34" t="s">
        <v>79</v>
      </c>
      <c r="E34" t="s">
        <v>660</v>
      </c>
    </row>
    <row r="35" spans="2:5" x14ac:dyDescent="0.25">
      <c r="B35" t="s">
        <v>657</v>
      </c>
      <c r="C35" t="s">
        <v>277</v>
      </c>
      <c r="D35" t="s">
        <v>79</v>
      </c>
      <c r="E35" t="s">
        <v>661</v>
      </c>
    </row>
    <row r="36" spans="2:5" x14ac:dyDescent="0.25">
      <c r="B36" t="s">
        <v>657</v>
      </c>
      <c r="C36" t="s">
        <v>262</v>
      </c>
      <c r="D36" t="s">
        <v>79</v>
      </c>
      <c r="E36" t="s">
        <v>659</v>
      </c>
    </row>
    <row r="37" spans="2:5" x14ac:dyDescent="0.25">
      <c r="B37" t="s">
        <v>657</v>
      </c>
      <c r="C37" t="s">
        <v>260</v>
      </c>
      <c r="D37" t="s">
        <v>79</v>
      </c>
      <c r="E37" t="s">
        <v>659</v>
      </c>
    </row>
    <row r="38" spans="2:5" x14ac:dyDescent="0.25">
      <c r="B38" t="s">
        <v>657</v>
      </c>
      <c r="C38" t="s">
        <v>424</v>
      </c>
      <c r="D38" t="s">
        <v>280</v>
      </c>
      <c r="E38" t="s">
        <v>659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5"/>
  <sheetViews>
    <sheetView topLeftCell="A17" workbookViewId="0">
      <selection activeCell="B37" sqref="B37"/>
    </sheetView>
  </sheetViews>
  <sheetFormatPr defaultRowHeight="15" x14ac:dyDescent="0.25"/>
  <cols>
    <col min="2" max="2" width="2.140625" bestFit="1" customWidth="1"/>
    <col min="3" max="3" width="13.140625" bestFit="1" customWidth="1"/>
    <col min="4" max="4" width="5.42578125" bestFit="1" customWidth="1"/>
    <col min="5" max="5" width="3.140625" bestFit="1" customWidth="1"/>
    <col min="6" max="6" width="4.140625" bestFit="1" customWidth="1"/>
    <col min="7" max="7" width="5" bestFit="1" customWidth="1"/>
    <col min="8" max="9" width="4" bestFit="1" customWidth="1"/>
    <col min="10" max="11" width="3.28515625" bestFit="1" customWidth="1"/>
    <col min="12" max="12" width="3.5703125" bestFit="1" customWidth="1"/>
    <col min="13" max="13" width="4.140625" bestFit="1" customWidth="1"/>
    <col min="14" max="15" width="4" bestFit="1" customWidth="1"/>
    <col min="16" max="17" width="3.5703125" bestFit="1" customWidth="1"/>
    <col min="18" max="18" width="6" bestFit="1" customWidth="1"/>
    <col min="19" max="21" width="5.5703125" bestFit="1" customWidth="1"/>
  </cols>
  <sheetData>
    <row r="2" spans="2:21" x14ac:dyDescent="0.25">
      <c r="F2" s="81" t="s">
        <v>407</v>
      </c>
      <c r="G2" s="82" t="s">
        <v>78</v>
      </c>
      <c r="H2" s="82" t="s">
        <v>79</v>
      </c>
      <c r="I2" s="82" t="s">
        <v>80</v>
      </c>
      <c r="J2" s="82" t="s">
        <v>139</v>
      </c>
      <c r="K2" s="82" t="s">
        <v>140</v>
      </c>
      <c r="L2" s="82" t="s">
        <v>100</v>
      </c>
      <c r="M2" s="82" t="s">
        <v>81</v>
      </c>
      <c r="N2" s="82" t="s">
        <v>82</v>
      </c>
      <c r="O2" s="82" t="s">
        <v>83</v>
      </c>
      <c r="P2" s="82" t="s">
        <v>408</v>
      </c>
      <c r="Q2" s="82" t="s">
        <v>409</v>
      </c>
      <c r="R2" s="82" t="s">
        <v>410</v>
      </c>
      <c r="S2" s="82" t="s">
        <v>86</v>
      </c>
      <c r="T2" s="82" t="s">
        <v>87</v>
      </c>
      <c r="U2" s="82" t="s">
        <v>88</v>
      </c>
    </row>
    <row r="3" spans="2:21" ht="15.75" thickBot="1" x14ac:dyDescent="0.3">
      <c r="B3" s="79">
        <v>1</v>
      </c>
      <c r="C3" t="s">
        <v>402</v>
      </c>
      <c r="D3" s="79" t="s">
        <v>403</v>
      </c>
      <c r="E3" s="79" t="s">
        <v>271</v>
      </c>
      <c r="F3" s="80">
        <v>75</v>
      </c>
      <c r="G3" s="80">
        <v>262</v>
      </c>
      <c r="H3" s="80">
        <v>19</v>
      </c>
      <c r="I3" s="80">
        <v>57</v>
      </c>
      <c r="J3" s="80">
        <v>15</v>
      </c>
      <c r="K3" s="80">
        <v>0</v>
      </c>
      <c r="L3" s="80">
        <v>1</v>
      </c>
      <c r="M3" s="80">
        <v>18</v>
      </c>
      <c r="N3" s="80">
        <v>9</v>
      </c>
      <c r="O3" s="80">
        <v>53</v>
      </c>
      <c r="P3" s="80">
        <v>1</v>
      </c>
      <c r="Q3" s="80">
        <v>0</v>
      </c>
      <c r="R3" s="83">
        <v>0.218</v>
      </c>
      <c r="S3" s="83">
        <v>0.25</v>
      </c>
      <c r="T3" s="83">
        <v>0.28599999999999998</v>
      </c>
      <c r="U3" s="83">
        <v>0.53600000000000003</v>
      </c>
    </row>
    <row r="4" spans="2:21" ht="15.75" thickBot="1" x14ac:dyDescent="0.3">
      <c r="B4" s="79">
        <v>2</v>
      </c>
      <c r="C4" t="s">
        <v>404</v>
      </c>
      <c r="D4" s="79" t="s">
        <v>403</v>
      </c>
      <c r="E4" s="79" t="s">
        <v>271</v>
      </c>
      <c r="F4" s="80">
        <v>60</v>
      </c>
      <c r="G4" s="80">
        <v>209</v>
      </c>
      <c r="H4" s="80">
        <v>19</v>
      </c>
      <c r="I4" s="80">
        <v>42</v>
      </c>
      <c r="J4" s="80">
        <v>8</v>
      </c>
      <c r="K4" s="80">
        <v>1</v>
      </c>
      <c r="L4" s="80">
        <v>7</v>
      </c>
      <c r="M4" s="80">
        <v>34</v>
      </c>
      <c r="N4" s="80">
        <v>21</v>
      </c>
      <c r="O4" s="80">
        <v>66</v>
      </c>
      <c r="P4" s="80">
        <v>5</v>
      </c>
      <c r="Q4" s="80">
        <v>1</v>
      </c>
      <c r="R4" s="83">
        <v>0.20100000000000001</v>
      </c>
      <c r="S4" s="83">
        <v>0.27600000000000002</v>
      </c>
      <c r="T4" s="83">
        <v>0.34899999999999998</v>
      </c>
      <c r="U4" s="83">
        <v>0.625</v>
      </c>
    </row>
    <row r="5" spans="2:21" ht="15.75" thickBot="1" x14ac:dyDescent="0.3">
      <c r="B5" s="79">
        <v>3</v>
      </c>
      <c r="C5" t="s">
        <v>405</v>
      </c>
      <c r="D5" s="79" t="s">
        <v>403</v>
      </c>
      <c r="E5" s="79" t="s">
        <v>271</v>
      </c>
      <c r="F5" s="80">
        <v>27</v>
      </c>
      <c r="G5" s="80">
        <v>85</v>
      </c>
      <c r="H5" s="80">
        <v>10</v>
      </c>
      <c r="I5" s="80">
        <v>18</v>
      </c>
      <c r="J5" s="80">
        <v>2</v>
      </c>
      <c r="K5" s="80">
        <v>1</v>
      </c>
      <c r="L5" s="80">
        <v>6</v>
      </c>
      <c r="M5" s="80">
        <v>19</v>
      </c>
      <c r="N5" s="80">
        <v>8</v>
      </c>
      <c r="O5" s="80">
        <v>24</v>
      </c>
      <c r="P5" s="80">
        <v>0</v>
      </c>
      <c r="Q5" s="80">
        <v>0</v>
      </c>
      <c r="R5" s="83">
        <v>0.21199999999999999</v>
      </c>
      <c r="S5" s="83">
        <v>0.28000000000000003</v>
      </c>
      <c r="T5" s="83">
        <v>0.47099999999999997</v>
      </c>
      <c r="U5" s="83">
        <v>0.75</v>
      </c>
    </row>
    <row r="6" spans="2:21" ht="15.75" thickBot="1" x14ac:dyDescent="0.3">
      <c r="B6" s="79">
        <v>4</v>
      </c>
      <c r="C6" t="s">
        <v>406</v>
      </c>
      <c r="D6" s="79" t="s">
        <v>403</v>
      </c>
      <c r="E6" s="79" t="s">
        <v>271</v>
      </c>
      <c r="F6" s="80">
        <v>13</v>
      </c>
      <c r="G6" s="80">
        <v>31</v>
      </c>
      <c r="H6" s="80">
        <v>3</v>
      </c>
      <c r="I6" s="80">
        <v>4</v>
      </c>
      <c r="J6" s="80">
        <v>1</v>
      </c>
      <c r="K6" s="80">
        <v>0</v>
      </c>
      <c r="L6" s="80">
        <v>0</v>
      </c>
      <c r="M6" s="80">
        <v>0</v>
      </c>
      <c r="N6" s="80">
        <v>4</v>
      </c>
      <c r="O6" s="80">
        <v>13</v>
      </c>
      <c r="P6" s="80">
        <v>0</v>
      </c>
      <c r="Q6" s="80">
        <v>0</v>
      </c>
      <c r="R6" s="83">
        <v>0.129</v>
      </c>
      <c r="S6" s="83">
        <v>0.25</v>
      </c>
      <c r="T6" s="83">
        <v>0.161</v>
      </c>
      <c r="U6" s="83">
        <v>0.41099999999999998</v>
      </c>
    </row>
    <row r="8" spans="2:21" x14ac:dyDescent="0.25">
      <c r="F8">
        <f>SUM(F3:F6)</f>
        <v>175</v>
      </c>
      <c r="G8">
        <f t="shared" ref="G8:Q8" si="0">SUM(G3:G6)</f>
        <v>587</v>
      </c>
      <c r="H8">
        <f t="shared" si="0"/>
        <v>51</v>
      </c>
      <c r="I8">
        <f t="shared" si="0"/>
        <v>121</v>
      </c>
      <c r="J8">
        <f t="shared" si="0"/>
        <v>26</v>
      </c>
      <c r="K8">
        <f t="shared" si="0"/>
        <v>2</v>
      </c>
      <c r="L8">
        <f t="shared" si="0"/>
        <v>14</v>
      </c>
      <c r="M8">
        <f t="shared" si="0"/>
        <v>71</v>
      </c>
      <c r="N8">
        <f t="shared" si="0"/>
        <v>42</v>
      </c>
      <c r="O8">
        <f t="shared" si="0"/>
        <v>156</v>
      </c>
      <c r="P8">
        <f t="shared" si="0"/>
        <v>6</v>
      </c>
      <c r="Q8">
        <f t="shared" si="0"/>
        <v>1</v>
      </c>
      <c r="R8" s="84">
        <f>I8/G8</f>
        <v>0.20613287904599659</v>
      </c>
    </row>
    <row r="10" spans="2:21" x14ac:dyDescent="0.25">
      <c r="B10" s="85">
        <v>1</v>
      </c>
      <c r="C10" t="s">
        <v>26</v>
      </c>
      <c r="D10" s="85" t="s">
        <v>403</v>
      </c>
      <c r="E10" s="85" t="s">
        <v>271</v>
      </c>
      <c r="F10">
        <v>120</v>
      </c>
      <c r="G10">
        <v>438</v>
      </c>
      <c r="H10">
        <v>58</v>
      </c>
      <c r="I10">
        <v>123</v>
      </c>
      <c r="J10">
        <v>25</v>
      </c>
      <c r="K10">
        <v>3</v>
      </c>
      <c r="L10">
        <v>12</v>
      </c>
      <c r="M10">
        <v>65</v>
      </c>
      <c r="N10">
        <v>38</v>
      </c>
      <c r="O10">
        <v>67</v>
      </c>
      <c r="P10">
        <v>2</v>
      </c>
      <c r="Q10">
        <v>1</v>
      </c>
      <c r="R10">
        <v>0.28100000000000003</v>
      </c>
    </row>
    <row r="11" spans="2:21" x14ac:dyDescent="0.25">
      <c r="B11" s="85">
        <v>2</v>
      </c>
      <c r="C11" t="s">
        <v>54</v>
      </c>
      <c r="D11" s="85" t="s">
        <v>403</v>
      </c>
      <c r="E11" s="85" t="s">
        <v>271</v>
      </c>
      <c r="F11">
        <v>100</v>
      </c>
      <c r="G11">
        <v>375</v>
      </c>
      <c r="H11">
        <v>43</v>
      </c>
      <c r="I11">
        <v>88</v>
      </c>
      <c r="J11">
        <v>18</v>
      </c>
      <c r="K11">
        <v>1</v>
      </c>
      <c r="L11">
        <v>10</v>
      </c>
      <c r="M11">
        <v>50</v>
      </c>
      <c r="N11">
        <v>23</v>
      </c>
      <c r="O11">
        <v>79</v>
      </c>
      <c r="P11">
        <v>1</v>
      </c>
      <c r="Q11">
        <v>2</v>
      </c>
      <c r="R11">
        <v>0.23300000000000001</v>
      </c>
    </row>
    <row r="14" spans="2:21" x14ac:dyDescent="0.25">
      <c r="B14" s="86"/>
      <c r="C14" s="86"/>
      <c r="D14" s="86"/>
      <c r="E14" s="86"/>
      <c r="F14" s="87" t="s">
        <v>420</v>
      </c>
      <c r="G14" s="87" t="s">
        <v>78</v>
      </c>
      <c r="H14" s="87" t="s">
        <v>79</v>
      </c>
      <c r="I14" s="87" t="s">
        <v>80</v>
      </c>
      <c r="J14" s="87" t="s">
        <v>139</v>
      </c>
      <c r="K14" s="87" t="s">
        <v>140</v>
      </c>
      <c r="L14" s="87" t="s">
        <v>100</v>
      </c>
      <c r="M14" s="87" t="s">
        <v>81</v>
      </c>
      <c r="N14" s="87" t="s">
        <v>82</v>
      </c>
      <c r="O14" s="87" t="s">
        <v>83</v>
      </c>
      <c r="P14" s="87" t="s">
        <v>408</v>
      </c>
      <c r="Q14" s="87" t="s">
        <v>409</v>
      </c>
      <c r="R14" s="87" t="s">
        <v>410</v>
      </c>
      <c r="S14" s="87" t="s">
        <v>86</v>
      </c>
      <c r="T14" s="87" t="s">
        <v>87</v>
      </c>
      <c r="U14" s="87" t="s">
        <v>88</v>
      </c>
    </row>
    <row r="15" spans="2:21" ht="15.75" thickBot="1" x14ac:dyDescent="0.3">
      <c r="B15" s="88">
        <v>1</v>
      </c>
      <c r="C15" t="s">
        <v>415</v>
      </c>
      <c r="D15" s="88" t="s">
        <v>403</v>
      </c>
      <c r="E15" s="88" t="s">
        <v>272</v>
      </c>
      <c r="F15" s="89">
        <v>84</v>
      </c>
      <c r="G15" s="89">
        <v>265</v>
      </c>
      <c r="H15" s="89">
        <v>48</v>
      </c>
      <c r="I15" s="89">
        <v>77</v>
      </c>
      <c r="J15" s="89">
        <v>18</v>
      </c>
      <c r="K15" s="89">
        <v>0</v>
      </c>
      <c r="L15" s="89">
        <v>21</v>
      </c>
      <c r="M15" s="89">
        <v>52</v>
      </c>
      <c r="N15" s="89">
        <v>26</v>
      </c>
      <c r="O15" s="89">
        <v>90</v>
      </c>
      <c r="P15" s="89">
        <v>1</v>
      </c>
      <c r="Q15" s="89">
        <v>1</v>
      </c>
      <c r="R15" s="89">
        <v>0.29099999999999998</v>
      </c>
      <c r="S15" s="89">
        <v>0.35799999999999998</v>
      </c>
      <c r="T15" s="89">
        <v>0.59599999999999997</v>
      </c>
      <c r="U15" s="89">
        <v>0.95399999999999996</v>
      </c>
    </row>
    <row r="16" spans="2:21" ht="15.75" thickBot="1" x14ac:dyDescent="0.3">
      <c r="B16" s="88">
        <v>2</v>
      </c>
      <c r="C16" t="s">
        <v>416</v>
      </c>
      <c r="D16" s="88" t="s">
        <v>403</v>
      </c>
      <c r="E16" s="88" t="s">
        <v>272</v>
      </c>
      <c r="F16" s="89">
        <v>67</v>
      </c>
      <c r="G16" s="89">
        <v>218</v>
      </c>
      <c r="H16" s="89">
        <v>38</v>
      </c>
      <c r="I16" s="89">
        <v>52</v>
      </c>
      <c r="J16" s="89">
        <v>12</v>
      </c>
      <c r="K16" s="89">
        <v>0</v>
      </c>
      <c r="L16" s="89">
        <v>16</v>
      </c>
      <c r="M16" s="89">
        <v>39</v>
      </c>
      <c r="N16" s="89">
        <v>39</v>
      </c>
      <c r="O16" s="89">
        <v>83</v>
      </c>
      <c r="P16" s="89">
        <v>0</v>
      </c>
      <c r="Q16" s="89">
        <v>0</v>
      </c>
      <c r="R16" s="89">
        <v>0.23899999999999999</v>
      </c>
      <c r="S16" s="89">
        <v>0.35</v>
      </c>
      <c r="T16" s="89">
        <v>0.51400000000000001</v>
      </c>
      <c r="U16" s="89">
        <v>0.86399999999999999</v>
      </c>
    </row>
    <row r="17" spans="2:21" ht="15.75" thickBot="1" x14ac:dyDescent="0.3">
      <c r="B17" s="88">
        <v>3</v>
      </c>
      <c r="C17" t="s">
        <v>417</v>
      </c>
      <c r="D17" s="88" t="s">
        <v>403</v>
      </c>
      <c r="E17" s="88" t="s">
        <v>272</v>
      </c>
      <c r="F17" s="89">
        <v>46</v>
      </c>
      <c r="G17" s="89">
        <v>113</v>
      </c>
      <c r="H17" s="89">
        <v>8</v>
      </c>
      <c r="I17" s="89">
        <v>23</v>
      </c>
      <c r="J17" s="89">
        <v>7</v>
      </c>
      <c r="K17" s="89">
        <v>0</v>
      </c>
      <c r="L17" s="89">
        <v>1</v>
      </c>
      <c r="M17" s="89">
        <v>6</v>
      </c>
      <c r="N17" s="89">
        <v>22</v>
      </c>
      <c r="O17" s="89">
        <v>32</v>
      </c>
      <c r="P17" s="89">
        <v>1</v>
      </c>
      <c r="Q17" s="89">
        <v>0</v>
      </c>
      <c r="R17" s="89">
        <v>0.20399999999999999</v>
      </c>
      <c r="S17" s="89">
        <v>0.33800000000000002</v>
      </c>
      <c r="T17" s="89">
        <v>0.29199999999999998</v>
      </c>
      <c r="U17" s="89">
        <v>0.63</v>
      </c>
    </row>
    <row r="18" spans="2:21" ht="15.75" thickBot="1" x14ac:dyDescent="0.3">
      <c r="B18" s="88">
        <v>4</v>
      </c>
      <c r="C18" t="s">
        <v>418</v>
      </c>
      <c r="D18" s="88" t="s">
        <v>403</v>
      </c>
      <c r="E18" s="88" t="s">
        <v>272</v>
      </c>
      <c r="F18" s="89">
        <v>39</v>
      </c>
      <c r="G18" s="89">
        <v>128</v>
      </c>
      <c r="H18" s="89">
        <v>13</v>
      </c>
      <c r="I18" s="89">
        <v>30</v>
      </c>
      <c r="J18" s="89">
        <v>9</v>
      </c>
      <c r="K18" s="89">
        <v>0</v>
      </c>
      <c r="L18" s="89">
        <v>4</v>
      </c>
      <c r="M18" s="89">
        <v>14</v>
      </c>
      <c r="N18" s="89">
        <v>10</v>
      </c>
      <c r="O18" s="89">
        <v>28</v>
      </c>
      <c r="P18" s="89">
        <v>1</v>
      </c>
      <c r="Q18" s="89">
        <v>0</v>
      </c>
      <c r="R18" s="89">
        <v>0.23400000000000001</v>
      </c>
      <c r="S18" s="89">
        <v>0.29499999999999998</v>
      </c>
      <c r="T18" s="89">
        <v>0.39800000000000002</v>
      </c>
      <c r="U18" s="89">
        <v>0.69299999999999995</v>
      </c>
    </row>
    <row r="19" spans="2:21" ht="15.75" thickBot="1" x14ac:dyDescent="0.3">
      <c r="B19" s="88">
        <v>5</v>
      </c>
      <c r="C19" t="s">
        <v>419</v>
      </c>
      <c r="D19" s="88" t="s">
        <v>403</v>
      </c>
      <c r="E19" s="88" t="s">
        <v>272</v>
      </c>
      <c r="F19" s="89">
        <v>3</v>
      </c>
      <c r="G19" s="89">
        <v>7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5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</row>
    <row r="21" spans="2:21" x14ac:dyDescent="0.25">
      <c r="F21">
        <f>SUM(F15:F19)</f>
        <v>239</v>
      </c>
      <c r="G21">
        <f t="shared" ref="G21:Q21" si="1">SUM(G15:G19)</f>
        <v>731</v>
      </c>
      <c r="H21">
        <f t="shared" si="1"/>
        <v>107</v>
      </c>
      <c r="I21">
        <f t="shared" si="1"/>
        <v>182</v>
      </c>
      <c r="J21">
        <f t="shared" si="1"/>
        <v>46</v>
      </c>
      <c r="K21">
        <f t="shared" si="1"/>
        <v>0</v>
      </c>
      <c r="L21">
        <f t="shared" si="1"/>
        <v>42</v>
      </c>
      <c r="M21">
        <f t="shared" si="1"/>
        <v>111</v>
      </c>
      <c r="N21">
        <f t="shared" si="1"/>
        <v>97</v>
      </c>
      <c r="O21">
        <f t="shared" si="1"/>
        <v>238</v>
      </c>
      <c r="P21">
        <f t="shared" si="1"/>
        <v>3</v>
      </c>
      <c r="Q21">
        <f t="shared" si="1"/>
        <v>1</v>
      </c>
      <c r="R21">
        <f>I21/G21</f>
        <v>0.24897400820793433</v>
      </c>
    </row>
    <row r="23" spans="2:21" ht="15.75" thickBot="1" x14ac:dyDescent="0.3">
      <c r="B23">
        <v>1</v>
      </c>
      <c r="C23" t="s">
        <v>49</v>
      </c>
      <c r="D23" s="88" t="s">
        <v>403</v>
      </c>
      <c r="E23" s="88" t="s">
        <v>272</v>
      </c>
      <c r="F23">
        <v>155</v>
      </c>
      <c r="G23">
        <v>577</v>
      </c>
      <c r="H23">
        <v>69</v>
      </c>
      <c r="I23">
        <v>170</v>
      </c>
      <c r="J23">
        <v>38</v>
      </c>
      <c r="K23">
        <v>0</v>
      </c>
      <c r="L23">
        <v>18</v>
      </c>
      <c r="M23">
        <v>84</v>
      </c>
      <c r="N23">
        <v>63</v>
      </c>
      <c r="O23">
        <v>95</v>
      </c>
      <c r="P23">
        <v>0</v>
      </c>
      <c r="Q23">
        <v>0</v>
      </c>
      <c r="R23">
        <v>0.29499999999999998</v>
      </c>
    </row>
    <row r="24" spans="2:21" ht="15.75" thickBot="1" x14ac:dyDescent="0.3">
      <c r="B24">
        <v>2</v>
      </c>
      <c r="C24" t="s">
        <v>62</v>
      </c>
      <c r="D24" s="88" t="s">
        <v>403</v>
      </c>
      <c r="E24" s="88" t="s">
        <v>272</v>
      </c>
      <c r="F24">
        <v>150</v>
      </c>
      <c r="G24">
        <v>463</v>
      </c>
      <c r="H24">
        <v>59</v>
      </c>
      <c r="I24">
        <v>120</v>
      </c>
      <c r="J24">
        <v>28</v>
      </c>
      <c r="K24">
        <v>1</v>
      </c>
      <c r="L24">
        <v>19</v>
      </c>
      <c r="M24">
        <v>69</v>
      </c>
      <c r="N24">
        <v>69</v>
      </c>
      <c r="O24">
        <v>115</v>
      </c>
      <c r="P24">
        <v>2</v>
      </c>
      <c r="Q24">
        <v>2</v>
      </c>
      <c r="R24">
        <v>0.25900000000000001</v>
      </c>
    </row>
    <row r="25" spans="2:21" x14ac:dyDescent="0.25">
      <c r="B25">
        <v>3</v>
      </c>
      <c r="C25" t="s">
        <v>55</v>
      </c>
      <c r="D25" t="s">
        <v>403</v>
      </c>
      <c r="E25" t="s">
        <v>272</v>
      </c>
      <c r="F25">
        <v>130</v>
      </c>
      <c r="G25">
        <v>400</v>
      </c>
      <c r="H25">
        <v>65</v>
      </c>
      <c r="I25">
        <v>100</v>
      </c>
      <c r="J25">
        <v>20</v>
      </c>
      <c r="K25">
        <v>1</v>
      </c>
      <c r="L25">
        <v>10</v>
      </c>
      <c r="M25">
        <v>60</v>
      </c>
      <c r="N25">
        <v>40</v>
      </c>
      <c r="O25">
        <v>95</v>
      </c>
      <c r="P25">
        <v>2</v>
      </c>
      <c r="Q25">
        <v>0</v>
      </c>
      <c r="R25">
        <v>0.25</v>
      </c>
    </row>
    <row r="27" spans="2:21" x14ac:dyDescent="0.25">
      <c r="F27">
        <f>SUM(F23:F25)</f>
        <v>435</v>
      </c>
      <c r="G27">
        <f t="shared" ref="G27:Q27" si="2">SUM(G23:G25)</f>
        <v>1440</v>
      </c>
      <c r="H27">
        <f t="shared" si="2"/>
        <v>193</v>
      </c>
      <c r="I27">
        <f t="shared" si="2"/>
        <v>390</v>
      </c>
      <c r="J27">
        <f t="shared" si="2"/>
        <v>86</v>
      </c>
      <c r="K27">
        <f t="shared" si="2"/>
        <v>2</v>
      </c>
      <c r="L27">
        <f t="shared" si="2"/>
        <v>47</v>
      </c>
      <c r="M27">
        <f t="shared" si="2"/>
        <v>213</v>
      </c>
      <c r="N27">
        <f t="shared" si="2"/>
        <v>172</v>
      </c>
      <c r="O27">
        <f t="shared" si="2"/>
        <v>305</v>
      </c>
      <c r="P27">
        <f t="shared" si="2"/>
        <v>4</v>
      </c>
      <c r="Q27">
        <f t="shared" si="2"/>
        <v>2</v>
      </c>
      <c r="R27">
        <f>I27/G27</f>
        <v>0.27083333333333331</v>
      </c>
    </row>
    <row r="28" spans="2:21" x14ac:dyDescent="0.25">
      <c r="E28">
        <f>(239/F27)</f>
        <v>0.54942528735632179</v>
      </c>
      <c r="F28">
        <f>F27*$E28</f>
        <v>238.99999999999997</v>
      </c>
      <c r="G28">
        <f t="shared" ref="G28:Q28" si="3">G27*$E28</f>
        <v>791.17241379310337</v>
      </c>
      <c r="H28">
        <f t="shared" si="3"/>
        <v>106.0390804597701</v>
      </c>
      <c r="I28">
        <f t="shared" si="3"/>
        <v>214.27586206896549</v>
      </c>
      <c r="J28">
        <f t="shared" si="3"/>
        <v>47.250574712643676</v>
      </c>
      <c r="K28">
        <f t="shared" si="3"/>
        <v>1.0988505747126436</v>
      </c>
      <c r="L28">
        <f t="shared" si="3"/>
        <v>25.822988505747123</v>
      </c>
      <c r="M28">
        <f t="shared" si="3"/>
        <v>117.02758620689654</v>
      </c>
      <c r="N28">
        <f t="shared" si="3"/>
        <v>94.501149425287352</v>
      </c>
      <c r="O28">
        <f t="shared" si="3"/>
        <v>167.57471264367814</v>
      </c>
      <c r="P28">
        <f t="shared" si="3"/>
        <v>2.1977011494252872</v>
      </c>
      <c r="Q28">
        <f t="shared" si="3"/>
        <v>1.0988505747126436</v>
      </c>
    </row>
    <row r="30" spans="2:21" x14ac:dyDescent="0.25">
      <c r="B30" s="90" t="s">
        <v>411</v>
      </c>
      <c r="C30" s="90" t="s">
        <v>412</v>
      </c>
      <c r="D30" s="90" t="s">
        <v>413</v>
      </c>
      <c r="E30" s="90" t="s">
        <v>414</v>
      </c>
      <c r="F30" s="90" t="s">
        <v>420</v>
      </c>
      <c r="G30" s="90" t="s">
        <v>78</v>
      </c>
      <c r="H30" s="90" t="s">
        <v>79</v>
      </c>
      <c r="I30" s="90" t="s">
        <v>80</v>
      </c>
      <c r="J30" s="90" t="s">
        <v>139</v>
      </c>
      <c r="K30" s="90" t="s">
        <v>140</v>
      </c>
      <c r="L30" s="90" t="s">
        <v>100</v>
      </c>
      <c r="M30" s="90" t="s">
        <v>81</v>
      </c>
      <c r="N30" s="90" t="s">
        <v>82</v>
      </c>
      <c r="O30" s="90" t="s">
        <v>83</v>
      </c>
      <c r="P30" s="90" t="s">
        <v>408</v>
      </c>
      <c r="Q30" s="90" t="s">
        <v>409</v>
      </c>
      <c r="R30" s="90" t="s">
        <v>410</v>
      </c>
      <c r="S30" s="90" t="s">
        <v>86</v>
      </c>
      <c r="T30" s="90" t="s">
        <v>87</v>
      </c>
      <c r="U30" s="90" t="s">
        <v>88</v>
      </c>
    </row>
    <row r="31" spans="2:21" ht="15.75" thickBot="1" x14ac:dyDescent="0.3">
      <c r="B31" s="91">
        <v>1</v>
      </c>
      <c r="C31" t="s">
        <v>421</v>
      </c>
      <c r="D31" s="91" t="s">
        <v>403</v>
      </c>
      <c r="E31" s="91" t="s">
        <v>139</v>
      </c>
      <c r="F31" s="91">
        <v>118</v>
      </c>
      <c r="G31" s="91">
        <v>444</v>
      </c>
      <c r="H31" s="91">
        <v>54</v>
      </c>
      <c r="I31" s="91">
        <v>98</v>
      </c>
      <c r="J31" s="91">
        <v>15</v>
      </c>
      <c r="K31" s="91">
        <v>8</v>
      </c>
      <c r="L31" s="91">
        <v>2</v>
      </c>
      <c r="M31" s="91">
        <v>20</v>
      </c>
      <c r="N31" s="91">
        <v>50</v>
      </c>
      <c r="O31" s="91">
        <v>70</v>
      </c>
      <c r="P31" s="91">
        <v>16</v>
      </c>
      <c r="Q31" s="91">
        <v>5</v>
      </c>
      <c r="R31" s="91">
        <v>0.221</v>
      </c>
      <c r="S31" s="91">
        <v>0.30499999999999999</v>
      </c>
      <c r="T31" s="91">
        <v>0.30399999999999999</v>
      </c>
      <c r="U31" s="91">
        <v>0.60899999999999999</v>
      </c>
    </row>
    <row r="32" spans="2:21" ht="15.75" thickBot="1" x14ac:dyDescent="0.3">
      <c r="B32" s="91">
        <v>2</v>
      </c>
      <c r="C32" t="s">
        <v>422</v>
      </c>
      <c r="D32" s="91" t="s">
        <v>403</v>
      </c>
      <c r="E32" s="91" t="s">
        <v>139</v>
      </c>
      <c r="F32" s="91">
        <v>42</v>
      </c>
      <c r="G32" s="91">
        <v>99</v>
      </c>
      <c r="H32" s="91">
        <v>12</v>
      </c>
      <c r="I32" s="91">
        <v>22</v>
      </c>
      <c r="J32" s="91">
        <v>5</v>
      </c>
      <c r="K32" s="91">
        <v>0</v>
      </c>
      <c r="L32" s="91">
        <v>2</v>
      </c>
      <c r="M32" s="91">
        <v>8</v>
      </c>
      <c r="N32" s="91">
        <v>11</v>
      </c>
      <c r="O32" s="91">
        <v>24</v>
      </c>
      <c r="P32" s="91">
        <v>0</v>
      </c>
      <c r="Q32" s="91">
        <v>0</v>
      </c>
      <c r="R32" s="91">
        <v>0.222</v>
      </c>
      <c r="S32" s="91">
        <v>0.29699999999999999</v>
      </c>
      <c r="T32" s="91">
        <v>0.33300000000000002</v>
      </c>
      <c r="U32" s="91">
        <v>0.63100000000000001</v>
      </c>
    </row>
    <row r="33" spans="2:21" ht="15.75" thickBot="1" x14ac:dyDescent="0.3">
      <c r="B33" s="91">
        <v>3</v>
      </c>
      <c r="C33" t="s">
        <v>423</v>
      </c>
      <c r="D33" s="91" t="s">
        <v>403</v>
      </c>
      <c r="E33" s="91" t="s">
        <v>139</v>
      </c>
      <c r="F33" s="91">
        <v>37</v>
      </c>
      <c r="G33" s="91">
        <v>102</v>
      </c>
      <c r="H33" s="91">
        <v>8</v>
      </c>
      <c r="I33" s="91">
        <v>17</v>
      </c>
      <c r="J33" s="91">
        <v>3</v>
      </c>
      <c r="K33" s="91">
        <v>1</v>
      </c>
      <c r="L33" s="91">
        <v>2</v>
      </c>
      <c r="M33" s="91">
        <v>7</v>
      </c>
      <c r="N33" s="91">
        <v>5</v>
      </c>
      <c r="O33" s="91">
        <v>17</v>
      </c>
      <c r="P33" s="91">
        <v>2</v>
      </c>
      <c r="Q33" s="91">
        <v>0</v>
      </c>
      <c r="R33" s="91">
        <v>0.16700000000000001</v>
      </c>
      <c r="S33" s="91">
        <v>0.20599999999999999</v>
      </c>
      <c r="T33" s="91">
        <v>0.27500000000000002</v>
      </c>
      <c r="U33" s="91">
        <v>0.48</v>
      </c>
    </row>
    <row r="35" spans="2:21" x14ac:dyDescent="0.25">
      <c r="F35">
        <f>SUM(F31:F33)</f>
        <v>197</v>
      </c>
      <c r="G35">
        <f t="shared" ref="G35:Q35" si="4">SUM(G31:G33)</f>
        <v>645</v>
      </c>
      <c r="H35">
        <f t="shared" si="4"/>
        <v>74</v>
      </c>
      <c r="I35">
        <f t="shared" si="4"/>
        <v>137</v>
      </c>
      <c r="J35">
        <f t="shared" si="4"/>
        <v>23</v>
      </c>
      <c r="K35">
        <f t="shared" si="4"/>
        <v>9</v>
      </c>
      <c r="L35">
        <f t="shared" si="4"/>
        <v>6</v>
      </c>
      <c r="M35">
        <f t="shared" si="4"/>
        <v>35</v>
      </c>
      <c r="N35">
        <f t="shared" si="4"/>
        <v>66</v>
      </c>
      <c r="O35">
        <f t="shared" si="4"/>
        <v>111</v>
      </c>
      <c r="P35">
        <f t="shared" si="4"/>
        <v>18</v>
      </c>
      <c r="Q35">
        <f t="shared" si="4"/>
        <v>5</v>
      </c>
      <c r="R35">
        <f>I35/G35</f>
        <v>0.21240310077519381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23"/>
  <sheetViews>
    <sheetView tabSelected="1" topLeftCell="A39" workbookViewId="0">
      <selection activeCell="G61" sqref="G61"/>
    </sheetView>
  </sheetViews>
  <sheetFormatPr defaultRowHeight="15" x14ac:dyDescent="0.25"/>
  <cols>
    <col min="1" max="1" width="2.28515625" bestFit="1" customWidth="1"/>
    <col min="2" max="2" width="3" bestFit="1" customWidth="1"/>
    <col min="3" max="3" width="9.7109375" bestFit="1" customWidth="1"/>
    <col min="4" max="4" width="11.42578125" bestFit="1" customWidth="1"/>
    <col min="5" max="5" width="8.85546875" bestFit="1" customWidth="1"/>
    <col min="6" max="6" width="12.7109375" bestFit="1" customWidth="1"/>
    <col min="7" max="7" width="4.5703125" bestFit="1" customWidth="1"/>
    <col min="8" max="8" width="5.85546875" bestFit="1" customWidth="1"/>
    <col min="9" max="9" width="20.140625" bestFit="1" customWidth="1"/>
    <col min="10" max="10" width="17.42578125" bestFit="1" customWidth="1"/>
    <col min="11" max="12" width="17.42578125" style="66" bestFit="1" customWidth="1"/>
    <col min="13" max="13" width="16.7109375" style="66" bestFit="1" customWidth="1"/>
    <col min="14" max="14" width="2.85546875" bestFit="1" customWidth="1"/>
    <col min="15" max="15" width="3" bestFit="1" customWidth="1"/>
  </cols>
  <sheetData>
    <row r="2" spans="1:15" x14ac:dyDescent="0.25">
      <c r="B2" t="s">
        <v>343</v>
      </c>
      <c r="C2" t="s">
        <v>283</v>
      </c>
      <c r="D2" t="s">
        <v>284</v>
      </c>
      <c r="E2" t="s">
        <v>293</v>
      </c>
      <c r="F2" t="s">
        <v>285</v>
      </c>
      <c r="G2" t="s">
        <v>310</v>
      </c>
      <c r="H2" t="s">
        <v>312</v>
      </c>
      <c r="I2" t="s">
        <v>258</v>
      </c>
      <c r="J2" t="s">
        <v>258</v>
      </c>
      <c r="K2" s="14" t="s">
        <v>329</v>
      </c>
      <c r="L2" s="68" t="s">
        <v>330</v>
      </c>
      <c r="M2" s="15" t="s">
        <v>331</v>
      </c>
      <c r="N2" t="s">
        <v>311</v>
      </c>
      <c r="O2" t="s">
        <v>280</v>
      </c>
    </row>
    <row r="3" spans="1:15" x14ac:dyDescent="0.25">
      <c r="B3">
        <v>1</v>
      </c>
      <c r="C3" s="1">
        <v>42100</v>
      </c>
      <c r="D3" t="s">
        <v>289</v>
      </c>
      <c r="E3" s="73">
        <v>0.79513888888888884</v>
      </c>
      <c r="F3" t="s">
        <v>304</v>
      </c>
      <c r="G3" t="s">
        <v>311</v>
      </c>
      <c r="H3" t="s">
        <v>313</v>
      </c>
      <c r="I3" t="s">
        <v>332</v>
      </c>
      <c r="J3" t="s">
        <v>5</v>
      </c>
      <c r="K3" s="66" t="s">
        <v>5</v>
      </c>
      <c r="L3" s="66" t="s">
        <v>332</v>
      </c>
      <c r="N3">
        <v>1</v>
      </c>
      <c r="O3">
        <v>0</v>
      </c>
    </row>
    <row r="4" spans="1:15" x14ac:dyDescent="0.25">
      <c r="B4">
        <f>B3+1</f>
        <v>2</v>
      </c>
      <c r="C4" s="1">
        <f>C3+1</f>
        <v>42101</v>
      </c>
      <c r="D4" t="s">
        <v>290</v>
      </c>
      <c r="E4" s="73">
        <v>0.79513888888888884</v>
      </c>
      <c r="F4" t="s">
        <v>304</v>
      </c>
      <c r="G4" s="21" t="s">
        <v>280</v>
      </c>
      <c r="H4" t="s">
        <v>314</v>
      </c>
      <c r="I4" t="s">
        <v>333</v>
      </c>
      <c r="J4" t="s">
        <v>53</v>
      </c>
      <c r="K4" s="66" t="s">
        <v>333</v>
      </c>
      <c r="L4" s="66" t="s">
        <v>53</v>
      </c>
      <c r="M4" s="66" t="s">
        <v>334</v>
      </c>
      <c r="N4">
        <v>1</v>
      </c>
      <c r="O4">
        <v>1</v>
      </c>
    </row>
    <row r="5" spans="1:15" x14ac:dyDescent="0.25">
      <c r="B5">
        <f>B4+1</f>
        <v>3</v>
      </c>
      <c r="C5" s="1">
        <f t="shared" ref="C5:C27" si="0">C4+1</f>
        <v>42102</v>
      </c>
      <c r="D5" t="s">
        <v>291</v>
      </c>
      <c r="E5" s="73">
        <v>0.79513888888888884</v>
      </c>
      <c r="F5" t="s">
        <v>304</v>
      </c>
      <c r="G5" t="s">
        <v>311</v>
      </c>
      <c r="H5" t="s">
        <v>315</v>
      </c>
      <c r="I5" t="s">
        <v>335</v>
      </c>
      <c r="J5" t="s">
        <v>9</v>
      </c>
      <c r="K5" s="66" t="s">
        <v>9</v>
      </c>
      <c r="L5" t="s">
        <v>335</v>
      </c>
      <c r="N5">
        <v>2</v>
      </c>
      <c r="O5">
        <v>1</v>
      </c>
    </row>
    <row r="6" spans="1:15" s="75" customFormat="1" x14ac:dyDescent="0.25">
      <c r="A6" s="75" t="s">
        <v>298</v>
      </c>
      <c r="B6" s="75">
        <f>B5+1</f>
        <v>4</v>
      </c>
      <c r="C6" s="74">
        <f t="shared" si="0"/>
        <v>42103</v>
      </c>
      <c r="D6" s="75" t="s">
        <v>292</v>
      </c>
      <c r="E6" s="78">
        <v>0.52430555555555558</v>
      </c>
      <c r="F6" s="75" t="s">
        <v>304</v>
      </c>
      <c r="G6" s="93" t="s">
        <v>280</v>
      </c>
      <c r="H6" s="75" t="s">
        <v>316</v>
      </c>
      <c r="I6" s="75" t="s">
        <v>336</v>
      </c>
      <c r="J6" s="75" t="s">
        <v>51</v>
      </c>
      <c r="K6" s="75" t="s">
        <v>336</v>
      </c>
      <c r="L6" s="75" t="s">
        <v>51</v>
      </c>
      <c r="N6" s="75">
        <v>2</v>
      </c>
      <c r="O6" s="75">
        <v>2</v>
      </c>
    </row>
    <row r="7" spans="1:15" x14ac:dyDescent="0.25">
      <c r="B7">
        <f t="shared" ref="B7:B12" si="1">B6+1</f>
        <v>5</v>
      </c>
      <c r="C7" s="1">
        <f t="shared" si="0"/>
        <v>42104</v>
      </c>
      <c r="D7" t="s">
        <v>286</v>
      </c>
      <c r="E7" s="73">
        <v>0.79513888888888884</v>
      </c>
      <c r="F7" t="s">
        <v>305</v>
      </c>
      <c r="G7" t="s">
        <v>311</v>
      </c>
      <c r="H7" t="s">
        <v>317</v>
      </c>
      <c r="I7" t="s">
        <v>337</v>
      </c>
      <c r="J7" t="s">
        <v>16</v>
      </c>
      <c r="K7" t="s">
        <v>16</v>
      </c>
      <c r="L7" t="s">
        <v>337</v>
      </c>
      <c r="N7">
        <v>3</v>
      </c>
      <c r="O7">
        <v>2</v>
      </c>
    </row>
    <row r="8" spans="1:15" x14ac:dyDescent="0.25">
      <c r="A8" t="s">
        <v>298</v>
      </c>
      <c r="B8">
        <f t="shared" si="1"/>
        <v>6</v>
      </c>
      <c r="C8" s="1">
        <f t="shared" si="0"/>
        <v>42105</v>
      </c>
      <c r="D8" t="s">
        <v>287</v>
      </c>
      <c r="E8" s="73">
        <v>0.54513888888888895</v>
      </c>
      <c r="F8" t="s">
        <v>305</v>
      </c>
      <c r="G8" t="s">
        <v>280</v>
      </c>
      <c r="H8" t="s">
        <v>318</v>
      </c>
      <c r="I8" t="s">
        <v>338</v>
      </c>
      <c r="J8" t="s">
        <v>5</v>
      </c>
      <c r="K8" s="66" t="s">
        <v>339</v>
      </c>
      <c r="L8" s="66" t="s">
        <v>670</v>
      </c>
      <c r="M8" s="66" t="s">
        <v>340</v>
      </c>
      <c r="N8">
        <v>3</v>
      </c>
      <c r="O8">
        <v>3</v>
      </c>
    </row>
    <row r="9" spans="1:15" s="75" customFormat="1" x14ac:dyDescent="0.25">
      <c r="A9" s="75" t="s">
        <v>298</v>
      </c>
      <c r="B9" s="75">
        <f t="shared" si="1"/>
        <v>7</v>
      </c>
      <c r="C9" s="74">
        <f t="shared" si="0"/>
        <v>42106</v>
      </c>
      <c r="D9" s="75" t="s">
        <v>288</v>
      </c>
      <c r="E9" s="78">
        <v>0.54513888888888895</v>
      </c>
      <c r="F9" s="75" t="s">
        <v>305</v>
      </c>
      <c r="G9" s="75" t="s">
        <v>280</v>
      </c>
      <c r="H9" s="75" t="s">
        <v>212</v>
      </c>
      <c r="I9" s="75" t="s">
        <v>341</v>
      </c>
      <c r="J9" s="75" t="s">
        <v>53</v>
      </c>
      <c r="K9" s="75" t="s">
        <v>340</v>
      </c>
      <c r="L9" s="75" t="s">
        <v>671</v>
      </c>
      <c r="M9" s="75" t="s">
        <v>342</v>
      </c>
      <c r="N9" s="75">
        <v>3</v>
      </c>
      <c r="O9" s="75">
        <v>4</v>
      </c>
    </row>
    <row r="10" spans="1:15" x14ac:dyDescent="0.25">
      <c r="B10">
        <f t="shared" si="1"/>
        <v>8</v>
      </c>
      <c r="C10" s="1">
        <f t="shared" si="0"/>
        <v>42107</v>
      </c>
      <c r="D10" t="s">
        <v>289</v>
      </c>
      <c r="E10" s="73">
        <v>0.71527777777777779</v>
      </c>
      <c r="F10" t="s">
        <v>300</v>
      </c>
      <c r="G10" t="s">
        <v>311</v>
      </c>
      <c r="H10" t="s">
        <v>319</v>
      </c>
      <c r="I10" t="s">
        <v>9</v>
      </c>
      <c r="J10" t="s">
        <v>344</v>
      </c>
      <c r="K10" t="s">
        <v>9</v>
      </c>
      <c r="L10" t="s">
        <v>344</v>
      </c>
      <c r="N10">
        <v>4</v>
      </c>
      <c r="O10">
        <v>4</v>
      </c>
    </row>
    <row r="11" spans="1:15" x14ac:dyDescent="0.25">
      <c r="B11">
        <f t="shared" si="1"/>
        <v>9</v>
      </c>
      <c r="C11" s="1">
        <f t="shared" si="0"/>
        <v>42108</v>
      </c>
      <c r="D11" t="s">
        <v>290</v>
      </c>
      <c r="E11" s="73">
        <v>0.71527777777777779</v>
      </c>
      <c r="F11" t="s">
        <v>300</v>
      </c>
      <c r="G11" t="s">
        <v>311</v>
      </c>
      <c r="H11" t="s">
        <v>320</v>
      </c>
      <c r="I11" t="s">
        <v>51</v>
      </c>
      <c r="J11" t="s">
        <v>345</v>
      </c>
      <c r="K11" t="s">
        <v>51</v>
      </c>
      <c r="L11" t="s">
        <v>345</v>
      </c>
      <c r="N11">
        <v>5</v>
      </c>
      <c r="O11">
        <v>4</v>
      </c>
    </row>
    <row r="12" spans="1:15" x14ac:dyDescent="0.25">
      <c r="B12">
        <f t="shared" si="1"/>
        <v>10</v>
      </c>
      <c r="C12" s="1">
        <f t="shared" si="0"/>
        <v>42109</v>
      </c>
      <c r="D12" t="s">
        <v>291</v>
      </c>
      <c r="E12" s="73">
        <v>0.71527777777777779</v>
      </c>
      <c r="F12" t="s">
        <v>300</v>
      </c>
      <c r="G12" s="21" t="s">
        <v>280</v>
      </c>
      <c r="H12" t="s">
        <v>321</v>
      </c>
      <c r="I12" t="s">
        <v>16</v>
      </c>
      <c r="J12" t="s">
        <v>346</v>
      </c>
      <c r="K12" t="s">
        <v>346</v>
      </c>
      <c r="L12" t="s">
        <v>16</v>
      </c>
      <c r="N12">
        <v>5</v>
      </c>
      <c r="O12">
        <v>5</v>
      </c>
    </row>
    <row r="13" spans="1:15" s="72" customFormat="1" x14ac:dyDescent="0.25">
      <c r="C13" s="71">
        <f t="shared" si="0"/>
        <v>42110</v>
      </c>
      <c r="D13" s="72" t="s">
        <v>292</v>
      </c>
    </row>
    <row r="14" spans="1:15" x14ac:dyDescent="0.25">
      <c r="B14" s="66">
        <f>B12+1</f>
        <v>11</v>
      </c>
      <c r="C14" s="1">
        <f t="shared" si="0"/>
        <v>42111</v>
      </c>
      <c r="D14" t="s">
        <v>286</v>
      </c>
      <c r="E14" s="73">
        <v>0.71527777777777779</v>
      </c>
      <c r="F14" t="s">
        <v>306</v>
      </c>
      <c r="G14" t="s">
        <v>280</v>
      </c>
      <c r="H14" t="s">
        <v>322</v>
      </c>
      <c r="I14" t="s">
        <v>5</v>
      </c>
      <c r="J14" t="s">
        <v>347</v>
      </c>
      <c r="K14" s="66" t="s">
        <v>348</v>
      </c>
      <c r="L14" s="66" t="s">
        <v>15</v>
      </c>
      <c r="M14" s="66" t="s">
        <v>349</v>
      </c>
      <c r="N14">
        <v>5</v>
      </c>
      <c r="O14">
        <v>6</v>
      </c>
    </row>
    <row r="15" spans="1:15" x14ac:dyDescent="0.25">
      <c r="B15">
        <f t="shared" ref="B15:B23" si="2">B14+1</f>
        <v>12</v>
      </c>
      <c r="C15" s="1">
        <f t="shared" si="0"/>
        <v>42112</v>
      </c>
      <c r="D15" t="s">
        <v>287</v>
      </c>
      <c r="E15" s="73">
        <v>0.67361111111111116</v>
      </c>
      <c r="F15" t="s">
        <v>306</v>
      </c>
      <c r="G15" s="94" t="s">
        <v>311</v>
      </c>
      <c r="H15" t="s">
        <v>323</v>
      </c>
      <c r="I15" t="s">
        <v>53</v>
      </c>
      <c r="J15" t="s">
        <v>350</v>
      </c>
      <c r="K15" t="s">
        <v>53</v>
      </c>
      <c r="L15" t="s">
        <v>350</v>
      </c>
      <c r="M15" s="66" t="s">
        <v>1</v>
      </c>
      <c r="N15">
        <v>6</v>
      </c>
      <c r="O15">
        <v>6</v>
      </c>
    </row>
    <row r="16" spans="1:15" s="75" customFormat="1" x14ac:dyDescent="0.25">
      <c r="A16" s="75" t="s">
        <v>298</v>
      </c>
      <c r="B16" s="75">
        <f t="shared" si="2"/>
        <v>13</v>
      </c>
      <c r="C16" s="74">
        <f t="shared" si="0"/>
        <v>42113</v>
      </c>
      <c r="D16" s="75" t="s">
        <v>288</v>
      </c>
      <c r="E16" s="78">
        <v>0.46527777777777773</v>
      </c>
      <c r="F16" s="75" t="s">
        <v>306</v>
      </c>
      <c r="G16" s="75" t="s">
        <v>280</v>
      </c>
      <c r="H16" s="75" t="s">
        <v>324</v>
      </c>
      <c r="I16" s="75" t="s">
        <v>9</v>
      </c>
      <c r="J16" s="75" t="s">
        <v>351</v>
      </c>
      <c r="K16" s="75" t="s">
        <v>352</v>
      </c>
      <c r="L16" s="75" t="s">
        <v>14</v>
      </c>
      <c r="M16" s="75" t="s">
        <v>348</v>
      </c>
      <c r="N16" s="75">
        <v>6</v>
      </c>
      <c r="O16" s="75">
        <v>7</v>
      </c>
    </row>
    <row r="17" spans="1:21" x14ac:dyDescent="0.25">
      <c r="B17" s="66">
        <f t="shared" si="2"/>
        <v>14</v>
      </c>
      <c r="C17" s="1">
        <f t="shared" si="0"/>
        <v>42114</v>
      </c>
      <c r="D17" t="s">
        <v>289</v>
      </c>
      <c r="E17" s="73">
        <v>0.79513888888888884</v>
      </c>
      <c r="F17" t="s">
        <v>307</v>
      </c>
      <c r="G17" s="94" t="s">
        <v>311</v>
      </c>
      <c r="H17" t="s">
        <v>220</v>
      </c>
      <c r="I17" t="s">
        <v>51</v>
      </c>
      <c r="J17" t="s">
        <v>353</v>
      </c>
      <c r="K17" s="66" t="s">
        <v>15</v>
      </c>
      <c r="L17" s="66" t="s">
        <v>353</v>
      </c>
      <c r="M17" s="66" t="s">
        <v>52</v>
      </c>
      <c r="N17">
        <v>7</v>
      </c>
      <c r="O17">
        <v>7</v>
      </c>
    </row>
    <row r="18" spans="1:21" x14ac:dyDescent="0.25">
      <c r="B18" s="66">
        <f t="shared" si="2"/>
        <v>15</v>
      </c>
      <c r="C18" s="1">
        <f t="shared" si="0"/>
        <v>42115</v>
      </c>
      <c r="D18" t="s">
        <v>290</v>
      </c>
      <c r="E18" s="73">
        <v>0.79513888888888884</v>
      </c>
      <c r="F18" t="s">
        <v>307</v>
      </c>
      <c r="G18" s="21" t="s">
        <v>280</v>
      </c>
      <c r="H18" t="s">
        <v>325</v>
      </c>
      <c r="I18" t="s">
        <v>16</v>
      </c>
      <c r="J18" t="s">
        <v>354</v>
      </c>
      <c r="K18" s="66" t="s">
        <v>354</v>
      </c>
      <c r="L18" s="66" t="s">
        <v>16</v>
      </c>
      <c r="N18">
        <v>7</v>
      </c>
      <c r="O18">
        <v>8</v>
      </c>
    </row>
    <row r="19" spans="1:21" x14ac:dyDescent="0.25">
      <c r="B19" s="66">
        <f t="shared" si="2"/>
        <v>16</v>
      </c>
      <c r="C19" s="1">
        <f t="shared" si="0"/>
        <v>42116</v>
      </c>
      <c r="D19" t="s">
        <v>291</v>
      </c>
      <c r="E19" s="73">
        <v>0.79513888888888884</v>
      </c>
      <c r="F19" t="s">
        <v>307</v>
      </c>
      <c r="G19" t="s">
        <v>311</v>
      </c>
      <c r="H19" t="s">
        <v>326</v>
      </c>
      <c r="I19" t="s">
        <v>5</v>
      </c>
      <c r="J19" t="s">
        <v>355</v>
      </c>
      <c r="K19" s="66" t="s">
        <v>5</v>
      </c>
      <c r="L19" s="66" t="s">
        <v>356</v>
      </c>
      <c r="N19">
        <v>8</v>
      </c>
      <c r="O19">
        <v>8</v>
      </c>
    </row>
    <row r="20" spans="1:21" s="75" customFormat="1" x14ac:dyDescent="0.25">
      <c r="B20" s="75">
        <f t="shared" si="2"/>
        <v>17</v>
      </c>
      <c r="C20" s="74">
        <f t="shared" si="0"/>
        <v>42117</v>
      </c>
      <c r="D20" s="75" t="s">
        <v>292</v>
      </c>
      <c r="E20" s="78">
        <v>0.67013888888888884</v>
      </c>
      <c r="F20" s="75" t="s">
        <v>307</v>
      </c>
      <c r="G20" s="93" t="s">
        <v>280</v>
      </c>
      <c r="H20" s="75" t="s">
        <v>327</v>
      </c>
      <c r="I20" s="75" t="s">
        <v>1</v>
      </c>
      <c r="J20" s="75" t="s">
        <v>357</v>
      </c>
      <c r="K20" s="75" t="s">
        <v>357</v>
      </c>
      <c r="L20" s="75" t="s">
        <v>1</v>
      </c>
      <c r="M20" s="75" t="s">
        <v>358</v>
      </c>
      <c r="N20" s="75">
        <v>8</v>
      </c>
      <c r="O20" s="75">
        <v>9</v>
      </c>
    </row>
    <row r="21" spans="1:21" x14ac:dyDescent="0.25">
      <c r="B21" s="66">
        <f t="shared" si="2"/>
        <v>18</v>
      </c>
      <c r="C21" s="1">
        <f t="shared" si="0"/>
        <v>42118</v>
      </c>
      <c r="D21" t="s">
        <v>286</v>
      </c>
      <c r="E21" s="73">
        <v>0.79513888888888884</v>
      </c>
      <c r="F21" t="s">
        <v>308</v>
      </c>
      <c r="G21" t="s">
        <v>280</v>
      </c>
      <c r="H21" t="s">
        <v>318</v>
      </c>
      <c r="I21" t="s">
        <v>359</v>
      </c>
      <c r="J21" t="s">
        <v>9</v>
      </c>
      <c r="K21" s="66" t="s">
        <v>6</v>
      </c>
      <c r="L21" s="66" t="s">
        <v>673</v>
      </c>
      <c r="M21" s="66" t="s">
        <v>360</v>
      </c>
      <c r="N21">
        <v>8</v>
      </c>
      <c r="O21">
        <v>10</v>
      </c>
    </row>
    <row r="22" spans="1:21" x14ac:dyDescent="0.25">
      <c r="A22" t="s">
        <v>298</v>
      </c>
      <c r="B22" s="66">
        <f t="shared" si="2"/>
        <v>19</v>
      </c>
      <c r="C22" s="1">
        <f t="shared" si="0"/>
        <v>42119</v>
      </c>
      <c r="D22" t="s">
        <v>287</v>
      </c>
      <c r="E22" s="73">
        <v>0.54513888888888895</v>
      </c>
      <c r="F22" t="s">
        <v>308</v>
      </c>
      <c r="G22" s="21" t="s">
        <v>280</v>
      </c>
      <c r="H22" t="s">
        <v>328</v>
      </c>
      <c r="I22" t="s">
        <v>344</v>
      </c>
      <c r="J22" t="s">
        <v>51</v>
      </c>
      <c r="K22" s="66" t="s">
        <v>344</v>
      </c>
      <c r="L22" s="66" t="s">
        <v>51</v>
      </c>
      <c r="N22">
        <v>8</v>
      </c>
      <c r="O22">
        <v>11</v>
      </c>
    </row>
    <row r="23" spans="1:21" s="75" customFormat="1" x14ac:dyDescent="0.25">
      <c r="A23" s="75" t="s">
        <v>298</v>
      </c>
      <c r="B23" s="75">
        <f t="shared" si="2"/>
        <v>20</v>
      </c>
      <c r="C23" s="74">
        <f t="shared" si="0"/>
        <v>42120</v>
      </c>
      <c r="D23" s="75" t="s">
        <v>288</v>
      </c>
      <c r="E23" s="78">
        <v>0.54513888888888895</v>
      </c>
      <c r="F23" s="75" t="s">
        <v>308</v>
      </c>
      <c r="G23" s="75" t="s">
        <v>427</v>
      </c>
      <c r="H23" s="75" t="s">
        <v>237</v>
      </c>
      <c r="I23" s="75" t="s">
        <v>361</v>
      </c>
      <c r="J23" s="75" t="s">
        <v>16</v>
      </c>
      <c r="K23" s="75" t="s">
        <v>428</v>
      </c>
      <c r="L23" s="75" t="s">
        <v>52</v>
      </c>
      <c r="M23" s="75" t="s">
        <v>6</v>
      </c>
      <c r="N23" s="75">
        <v>8</v>
      </c>
      <c r="O23" s="75">
        <v>12</v>
      </c>
    </row>
    <row r="24" spans="1:21" s="72" customFormat="1" x14ac:dyDescent="0.25">
      <c r="C24" s="71">
        <f t="shared" si="0"/>
        <v>42121</v>
      </c>
      <c r="D24" s="72" t="s">
        <v>289</v>
      </c>
    </row>
    <row r="25" spans="1:21" x14ac:dyDescent="0.25">
      <c r="B25" s="66">
        <f>B23+1</f>
        <v>21</v>
      </c>
      <c r="C25" s="1">
        <f t="shared" si="0"/>
        <v>42122</v>
      </c>
      <c r="D25" t="s">
        <v>290</v>
      </c>
      <c r="E25" s="73">
        <v>0.79513888888888884</v>
      </c>
      <c r="F25" t="s">
        <v>309</v>
      </c>
      <c r="G25" t="s">
        <v>311</v>
      </c>
      <c r="H25" t="s">
        <v>439</v>
      </c>
      <c r="I25" t="s">
        <v>355</v>
      </c>
      <c r="J25" t="s">
        <v>5</v>
      </c>
      <c r="K25" t="s">
        <v>5</v>
      </c>
      <c r="L25" t="s">
        <v>355</v>
      </c>
      <c r="N25">
        <v>9</v>
      </c>
      <c r="O25">
        <v>12</v>
      </c>
    </row>
    <row r="26" spans="1:21" x14ac:dyDescent="0.25">
      <c r="B26">
        <f>B25+1</f>
        <v>22</v>
      </c>
      <c r="C26" s="1">
        <f t="shared" si="0"/>
        <v>42123</v>
      </c>
      <c r="D26" t="s">
        <v>291</v>
      </c>
      <c r="E26" s="73">
        <v>0.79513888888888884</v>
      </c>
      <c r="F26" t="s">
        <v>309</v>
      </c>
      <c r="G26" t="s">
        <v>280</v>
      </c>
      <c r="H26" t="s">
        <v>628</v>
      </c>
      <c r="I26" t="s">
        <v>353</v>
      </c>
      <c r="J26" t="s">
        <v>53</v>
      </c>
      <c r="K26" s="66" t="s">
        <v>356</v>
      </c>
      <c r="L26" s="66" t="s">
        <v>2</v>
      </c>
      <c r="M26" s="66" t="s">
        <v>358</v>
      </c>
      <c r="N26">
        <v>9</v>
      </c>
      <c r="O26">
        <v>13</v>
      </c>
    </row>
    <row r="27" spans="1:21" s="75" customFormat="1" x14ac:dyDescent="0.25">
      <c r="A27" s="75" t="s">
        <v>298</v>
      </c>
      <c r="B27" s="75">
        <f>B26+1</f>
        <v>23</v>
      </c>
      <c r="C27" s="74">
        <f t="shared" si="0"/>
        <v>42124</v>
      </c>
      <c r="D27" s="75" t="s">
        <v>292</v>
      </c>
      <c r="E27" s="78">
        <v>2.4305555555555556E-2</v>
      </c>
      <c r="F27" s="75" t="s">
        <v>309</v>
      </c>
      <c r="G27" s="75" t="s">
        <v>280</v>
      </c>
      <c r="H27" s="75" t="s">
        <v>236</v>
      </c>
      <c r="I27" s="75" t="s">
        <v>362</v>
      </c>
      <c r="J27" s="75" t="s">
        <v>1</v>
      </c>
      <c r="K27" s="75" t="s">
        <v>362</v>
      </c>
      <c r="L27" s="75" t="s">
        <v>672</v>
      </c>
      <c r="M27" s="75" t="s">
        <v>358</v>
      </c>
      <c r="N27" s="75">
        <v>9</v>
      </c>
      <c r="O27" s="75">
        <v>14</v>
      </c>
    </row>
    <row r="28" spans="1:21" s="14" customFormat="1" x14ac:dyDescent="0.25">
      <c r="C28" s="76"/>
      <c r="N28" s="14">
        <v>9</v>
      </c>
      <c r="O28" s="14">
        <v>14</v>
      </c>
      <c r="Q28" s="14" t="s">
        <v>674</v>
      </c>
      <c r="R28" s="14" t="s">
        <v>695</v>
      </c>
      <c r="S28" s="14" t="s">
        <v>675</v>
      </c>
      <c r="T28" s="14" t="s">
        <v>676</v>
      </c>
      <c r="U28" s="14" t="s">
        <v>677</v>
      </c>
    </row>
    <row r="29" spans="1:21" x14ac:dyDescent="0.25">
      <c r="B29">
        <v>24</v>
      </c>
      <c r="C29" s="1">
        <f>C27+1</f>
        <v>42125</v>
      </c>
      <c r="D29" t="s">
        <v>286</v>
      </c>
      <c r="E29" s="73">
        <v>0.71180555555555547</v>
      </c>
      <c r="F29" t="s">
        <v>295</v>
      </c>
      <c r="G29" s="94" t="s">
        <v>311</v>
      </c>
      <c r="H29" t="s">
        <v>666</v>
      </c>
      <c r="I29" t="s">
        <v>9</v>
      </c>
      <c r="J29" t="s">
        <v>333</v>
      </c>
      <c r="K29" s="66" t="s">
        <v>15</v>
      </c>
      <c r="L29" s="66" t="s">
        <v>667</v>
      </c>
      <c r="M29" s="66" t="s">
        <v>52</v>
      </c>
      <c r="N29">
        <v>10</v>
      </c>
      <c r="O29">
        <v>14</v>
      </c>
    </row>
    <row r="30" spans="1:21" x14ac:dyDescent="0.25">
      <c r="B30">
        <v>25</v>
      </c>
      <c r="C30" s="1">
        <f t="shared" ref="C30:C59" si="3">C29+1</f>
        <v>42126</v>
      </c>
      <c r="D30" t="s">
        <v>287</v>
      </c>
      <c r="E30" s="73">
        <v>0.71180555555555547</v>
      </c>
      <c r="F30" t="s">
        <v>295</v>
      </c>
      <c r="G30" t="s">
        <v>280</v>
      </c>
      <c r="H30" t="s">
        <v>212</v>
      </c>
      <c r="I30" t="s">
        <v>16</v>
      </c>
      <c r="J30" t="s">
        <v>336</v>
      </c>
      <c r="K30" s="66" t="s">
        <v>693</v>
      </c>
      <c r="L30" s="66" t="s">
        <v>694</v>
      </c>
      <c r="N30">
        <v>10</v>
      </c>
      <c r="O30">
        <v>15</v>
      </c>
    </row>
    <row r="31" spans="1:21" s="75" customFormat="1" x14ac:dyDescent="0.25">
      <c r="A31" s="75" t="s">
        <v>298</v>
      </c>
      <c r="B31" s="75">
        <v>26</v>
      </c>
      <c r="C31" s="74">
        <f t="shared" si="3"/>
        <v>42127</v>
      </c>
      <c r="D31" s="75" t="s">
        <v>288</v>
      </c>
      <c r="E31" s="78">
        <v>0.50347222222222221</v>
      </c>
      <c r="F31" s="75" t="s">
        <v>295</v>
      </c>
      <c r="G31" s="75" t="s">
        <v>311</v>
      </c>
      <c r="H31" s="75" t="s">
        <v>373</v>
      </c>
      <c r="I31" s="75" t="s">
        <v>5</v>
      </c>
      <c r="J31" s="75" t="s">
        <v>332</v>
      </c>
      <c r="K31" s="75" t="s">
        <v>5</v>
      </c>
      <c r="L31" s="75" t="s">
        <v>332</v>
      </c>
      <c r="N31" s="75">
        <v>11</v>
      </c>
      <c r="O31" s="75">
        <v>15</v>
      </c>
    </row>
    <row r="32" spans="1:21" x14ac:dyDescent="0.25">
      <c r="B32">
        <v>27</v>
      </c>
      <c r="C32" s="1">
        <f t="shared" si="3"/>
        <v>42128</v>
      </c>
      <c r="D32" t="s">
        <v>289</v>
      </c>
      <c r="E32" s="73">
        <v>0.71527777777777779</v>
      </c>
      <c r="F32" t="s">
        <v>296</v>
      </c>
      <c r="G32" t="s">
        <v>311</v>
      </c>
      <c r="I32" t="s">
        <v>53</v>
      </c>
      <c r="J32" t="s">
        <v>436</v>
      </c>
    </row>
    <row r="33" spans="1:10" x14ac:dyDescent="0.25">
      <c r="B33">
        <v>28</v>
      </c>
      <c r="C33" s="1">
        <f t="shared" si="3"/>
        <v>42129</v>
      </c>
      <c r="D33" t="s">
        <v>290</v>
      </c>
      <c r="E33" s="73">
        <v>0.71527777777777779</v>
      </c>
      <c r="F33" t="s">
        <v>296</v>
      </c>
      <c r="G33" t="s">
        <v>311</v>
      </c>
      <c r="I33" t="s">
        <v>1</v>
      </c>
      <c r="J33" t="s">
        <v>437</v>
      </c>
    </row>
    <row r="34" spans="1:10" x14ac:dyDescent="0.25">
      <c r="B34">
        <v>29</v>
      </c>
      <c r="C34" s="1">
        <f t="shared" si="3"/>
        <v>42130</v>
      </c>
      <c r="D34" t="s">
        <v>291</v>
      </c>
      <c r="E34" s="73">
        <v>0.71527777777777779</v>
      </c>
      <c r="F34" t="s">
        <v>296</v>
      </c>
      <c r="G34" t="s">
        <v>311</v>
      </c>
      <c r="I34" t="s">
        <v>9</v>
      </c>
      <c r="J34" t="s">
        <v>438</v>
      </c>
    </row>
    <row r="35" spans="1:10" s="75" customFormat="1" x14ac:dyDescent="0.25">
      <c r="A35" s="75" t="s">
        <v>298</v>
      </c>
      <c r="B35" s="75">
        <v>30</v>
      </c>
      <c r="C35" s="74">
        <f t="shared" si="3"/>
        <v>42131</v>
      </c>
      <c r="D35" s="75" t="s">
        <v>292</v>
      </c>
      <c r="E35" s="78">
        <v>0.4236111111111111</v>
      </c>
      <c r="F35" s="75" t="s">
        <v>296</v>
      </c>
      <c r="G35" s="75" t="s">
        <v>280</v>
      </c>
      <c r="I35" s="75" t="s">
        <v>16</v>
      </c>
      <c r="J35" s="75" t="s">
        <v>704</v>
      </c>
    </row>
    <row r="36" spans="1:10" x14ac:dyDescent="0.25">
      <c r="A36" s="14" t="s">
        <v>643</v>
      </c>
      <c r="B36" s="14">
        <v>31</v>
      </c>
      <c r="C36" s="76">
        <f t="shared" si="3"/>
        <v>42132</v>
      </c>
      <c r="D36" t="s">
        <v>286</v>
      </c>
      <c r="E36" s="73">
        <v>0.79861111111111116</v>
      </c>
      <c r="F36" t="s">
        <v>297</v>
      </c>
      <c r="G36" t="s">
        <v>311</v>
      </c>
      <c r="I36" t="s">
        <v>5</v>
      </c>
      <c r="J36" t="s">
        <v>337</v>
      </c>
    </row>
    <row r="37" spans="1:10" x14ac:dyDescent="0.25">
      <c r="B37">
        <v>32</v>
      </c>
      <c r="C37" s="1">
        <f t="shared" si="3"/>
        <v>42133</v>
      </c>
      <c r="D37" t="s">
        <v>287</v>
      </c>
      <c r="E37" s="73">
        <v>0.75694444444444453</v>
      </c>
      <c r="F37" t="s">
        <v>297</v>
      </c>
      <c r="G37" t="s">
        <v>280</v>
      </c>
      <c r="I37" t="s">
        <v>53</v>
      </c>
      <c r="J37" t="s">
        <v>338</v>
      </c>
    </row>
    <row r="38" spans="1:10" s="75" customFormat="1" x14ac:dyDescent="0.25">
      <c r="A38" s="75" t="s">
        <v>298</v>
      </c>
      <c r="B38" s="75">
        <v>33</v>
      </c>
      <c r="C38" s="74">
        <f t="shared" si="3"/>
        <v>42134</v>
      </c>
      <c r="D38" s="75" t="s">
        <v>288</v>
      </c>
      <c r="E38" s="78">
        <v>0.54861111111111105</v>
      </c>
      <c r="F38" s="75" t="s">
        <v>297</v>
      </c>
      <c r="G38" s="75" t="s">
        <v>280</v>
      </c>
      <c r="I38" s="75" t="s">
        <v>1</v>
      </c>
      <c r="J38" s="75" t="s">
        <v>341</v>
      </c>
    </row>
    <row r="39" spans="1:10" x14ac:dyDescent="0.25">
      <c r="B39">
        <v>34</v>
      </c>
      <c r="C39" s="1">
        <f t="shared" si="3"/>
        <v>42135</v>
      </c>
      <c r="D39" t="s">
        <v>289</v>
      </c>
      <c r="E39" s="73">
        <v>0.79513888888888884</v>
      </c>
      <c r="F39" t="s">
        <v>294</v>
      </c>
      <c r="G39" t="s">
        <v>311</v>
      </c>
      <c r="I39" t="s">
        <v>663</v>
      </c>
      <c r="J39" t="s">
        <v>9</v>
      </c>
    </row>
    <row r="40" spans="1:10" x14ac:dyDescent="0.25">
      <c r="B40">
        <v>35</v>
      </c>
      <c r="C40" s="1">
        <f t="shared" si="3"/>
        <v>42136</v>
      </c>
      <c r="D40" t="s">
        <v>290</v>
      </c>
      <c r="E40" s="73">
        <v>0.79513888888888884</v>
      </c>
      <c r="F40" t="s">
        <v>294</v>
      </c>
      <c r="G40" t="s">
        <v>280</v>
      </c>
      <c r="I40" t="s">
        <v>664</v>
      </c>
      <c r="J40" t="s">
        <v>16</v>
      </c>
    </row>
    <row r="41" spans="1:10" s="75" customFormat="1" x14ac:dyDescent="0.25">
      <c r="A41" s="75" t="s">
        <v>298</v>
      </c>
      <c r="B41" s="75">
        <v>36</v>
      </c>
      <c r="C41" s="74">
        <f t="shared" si="3"/>
        <v>42137</v>
      </c>
      <c r="D41" s="75" t="s">
        <v>291</v>
      </c>
      <c r="E41" s="78">
        <v>0.52430555555555558</v>
      </c>
      <c r="F41" s="75" t="s">
        <v>294</v>
      </c>
      <c r="G41" s="75" t="s">
        <v>311</v>
      </c>
      <c r="I41" s="75" t="s">
        <v>665</v>
      </c>
      <c r="J41" s="75" t="s">
        <v>5</v>
      </c>
    </row>
    <row r="42" spans="1:10" s="72" customFormat="1" x14ac:dyDescent="0.25">
      <c r="B42" s="72">
        <v>37</v>
      </c>
      <c r="C42" s="71">
        <f t="shared" si="3"/>
        <v>42138</v>
      </c>
      <c r="D42" s="72" t="s">
        <v>292</v>
      </c>
    </row>
    <row r="43" spans="1:10" x14ac:dyDescent="0.25">
      <c r="B43" s="66">
        <v>38</v>
      </c>
      <c r="C43" s="92">
        <f t="shared" si="3"/>
        <v>42139</v>
      </c>
      <c r="D43" t="s">
        <v>286</v>
      </c>
      <c r="E43" s="73">
        <v>0.79513888888888884</v>
      </c>
      <c r="F43" t="s">
        <v>299</v>
      </c>
      <c r="G43" t="s">
        <v>280</v>
      </c>
      <c r="J43" t="s">
        <v>53</v>
      </c>
    </row>
    <row r="44" spans="1:10" x14ac:dyDescent="0.25">
      <c r="B44">
        <v>39</v>
      </c>
      <c r="C44" s="1">
        <f t="shared" si="3"/>
        <v>42140</v>
      </c>
      <c r="D44" t="s">
        <v>287</v>
      </c>
      <c r="E44" s="73">
        <v>0.75347222222222221</v>
      </c>
      <c r="F44" t="s">
        <v>299</v>
      </c>
      <c r="G44" t="s">
        <v>280</v>
      </c>
      <c r="J44" t="s">
        <v>1</v>
      </c>
    </row>
    <row r="45" spans="1:10" s="75" customFormat="1" x14ac:dyDescent="0.25">
      <c r="A45" s="75" t="s">
        <v>298</v>
      </c>
      <c r="B45" s="75">
        <v>40</v>
      </c>
      <c r="C45" s="74">
        <f t="shared" si="3"/>
        <v>42141</v>
      </c>
      <c r="D45" s="75" t="s">
        <v>288</v>
      </c>
      <c r="E45" s="78">
        <v>0.54513888888888895</v>
      </c>
      <c r="F45" s="75" t="s">
        <v>299</v>
      </c>
      <c r="G45" s="75" t="s">
        <v>311</v>
      </c>
      <c r="J45" s="75" t="s">
        <v>9</v>
      </c>
    </row>
    <row r="46" spans="1:10" x14ac:dyDescent="0.25">
      <c r="A46" s="14" t="s">
        <v>641</v>
      </c>
      <c r="B46" s="14"/>
      <c r="C46" s="76">
        <f t="shared" si="3"/>
        <v>42142</v>
      </c>
      <c r="D46" t="s">
        <v>289</v>
      </c>
      <c r="E46" s="73">
        <v>0.71527777777777779</v>
      </c>
      <c r="F46" t="s">
        <v>300</v>
      </c>
      <c r="G46" t="s">
        <v>280</v>
      </c>
    </row>
    <row r="47" spans="1:10" x14ac:dyDescent="0.25">
      <c r="C47" s="1">
        <f t="shared" si="3"/>
        <v>42143</v>
      </c>
      <c r="D47" t="s">
        <v>290</v>
      </c>
      <c r="E47" s="73">
        <v>0.71527777777777779</v>
      </c>
      <c r="F47" t="s">
        <v>300</v>
      </c>
      <c r="G47" t="s">
        <v>311</v>
      </c>
    </row>
    <row r="48" spans="1:10" s="75" customFormat="1" x14ac:dyDescent="0.25">
      <c r="A48" s="75" t="s">
        <v>298</v>
      </c>
      <c r="C48" s="74">
        <f t="shared" si="3"/>
        <v>42144</v>
      </c>
      <c r="D48" s="75" t="s">
        <v>291</v>
      </c>
      <c r="E48" s="78">
        <v>0.46527777777777773</v>
      </c>
      <c r="F48" s="75" t="s">
        <v>300</v>
      </c>
      <c r="G48" s="75" t="s">
        <v>280</v>
      </c>
    </row>
    <row r="49" spans="1:7" x14ac:dyDescent="0.25">
      <c r="C49" s="1">
        <f t="shared" si="3"/>
        <v>42145</v>
      </c>
      <c r="D49" t="s">
        <v>292</v>
      </c>
      <c r="E49" s="73">
        <v>0.67361111111111116</v>
      </c>
      <c r="F49" t="s">
        <v>301</v>
      </c>
      <c r="G49" t="s">
        <v>311</v>
      </c>
    </row>
    <row r="50" spans="1:7" x14ac:dyDescent="0.25">
      <c r="C50" s="1">
        <f t="shared" si="3"/>
        <v>42146</v>
      </c>
      <c r="D50" t="s">
        <v>286</v>
      </c>
      <c r="E50" s="73">
        <v>0.67361111111111116</v>
      </c>
      <c r="F50" t="s">
        <v>301</v>
      </c>
      <c r="G50" t="s">
        <v>280</v>
      </c>
    </row>
    <row r="51" spans="1:7" x14ac:dyDescent="0.25">
      <c r="A51" t="s">
        <v>298</v>
      </c>
      <c r="C51" s="1">
        <f t="shared" si="3"/>
        <v>42147</v>
      </c>
      <c r="D51" t="s">
        <v>287</v>
      </c>
      <c r="E51" s="73">
        <v>0.54861111111111105</v>
      </c>
      <c r="F51" t="s">
        <v>301</v>
      </c>
      <c r="G51" t="s">
        <v>311</v>
      </c>
    </row>
    <row r="52" spans="1:7" s="75" customFormat="1" x14ac:dyDescent="0.25">
      <c r="A52" s="75" t="s">
        <v>298</v>
      </c>
      <c r="C52" s="74">
        <f t="shared" si="3"/>
        <v>42148</v>
      </c>
      <c r="D52" s="75" t="s">
        <v>288</v>
      </c>
      <c r="E52" s="78">
        <v>0.4236111111111111</v>
      </c>
      <c r="F52" s="75" t="s">
        <v>301</v>
      </c>
      <c r="G52" s="75" t="s">
        <v>280</v>
      </c>
    </row>
    <row r="53" spans="1:7" x14ac:dyDescent="0.25">
      <c r="C53" s="92">
        <f t="shared" si="3"/>
        <v>42149</v>
      </c>
      <c r="D53" t="s">
        <v>289</v>
      </c>
      <c r="E53" s="73">
        <v>0.79513888888888884</v>
      </c>
      <c r="F53" t="s">
        <v>302</v>
      </c>
      <c r="G53" t="s">
        <v>311</v>
      </c>
    </row>
    <row r="54" spans="1:7" x14ac:dyDescent="0.25">
      <c r="C54" s="1">
        <f t="shared" si="3"/>
        <v>42150</v>
      </c>
      <c r="D54" t="s">
        <v>290</v>
      </c>
      <c r="E54" s="73">
        <v>0.79513888888888884</v>
      </c>
      <c r="F54" t="s">
        <v>302</v>
      </c>
      <c r="G54" t="s">
        <v>280</v>
      </c>
    </row>
    <row r="55" spans="1:7" s="75" customFormat="1" x14ac:dyDescent="0.25">
      <c r="A55" s="75" t="s">
        <v>298</v>
      </c>
      <c r="C55" s="74">
        <f t="shared" si="3"/>
        <v>42151</v>
      </c>
      <c r="D55" s="75" t="s">
        <v>291</v>
      </c>
      <c r="E55" s="78">
        <v>0.52430555555555558</v>
      </c>
      <c r="F55" s="75" t="s">
        <v>302</v>
      </c>
      <c r="G55" s="75" t="s">
        <v>311</v>
      </c>
    </row>
    <row r="56" spans="1:7" x14ac:dyDescent="0.25">
      <c r="A56" s="14" t="s">
        <v>642</v>
      </c>
      <c r="B56" s="14"/>
      <c r="C56" s="76">
        <f t="shared" si="3"/>
        <v>42152</v>
      </c>
      <c r="D56" t="s">
        <v>292</v>
      </c>
      <c r="E56" s="73">
        <v>0.79513888888888884</v>
      </c>
      <c r="F56" t="s">
        <v>303</v>
      </c>
      <c r="G56" t="s">
        <v>280</v>
      </c>
    </row>
    <row r="57" spans="1:7" x14ac:dyDescent="0.25">
      <c r="A57" s="14" t="s">
        <v>644</v>
      </c>
      <c r="B57" s="14"/>
      <c r="C57" s="76">
        <f t="shared" si="3"/>
        <v>42153</v>
      </c>
      <c r="D57" t="s">
        <v>286</v>
      </c>
      <c r="E57" s="73">
        <v>0.79513888888888884</v>
      </c>
      <c r="F57" t="s">
        <v>303</v>
      </c>
      <c r="G57" t="s">
        <v>311</v>
      </c>
    </row>
    <row r="58" spans="1:7" x14ac:dyDescent="0.25">
      <c r="C58" s="1">
        <f t="shared" si="3"/>
        <v>42154</v>
      </c>
      <c r="D58" t="s">
        <v>287</v>
      </c>
      <c r="E58" s="73">
        <v>0.79513888888888884</v>
      </c>
      <c r="F58" t="s">
        <v>303</v>
      </c>
      <c r="G58" t="s">
        <v>280</v>
      </c>
    </row>
    <row r="59" spans="1:7" s="75" customFormat="1" x14ac:dyDescent="0.25">
      <c r="A59" s="75" t="s">
        <v>298</v>
      </c>
      <c r="C59" s="74">
        <f t="shared" si="3"/>
        <v>42155</v>
      </c>
      <c r="D59" s="75" t="s">
        <v>288</v>
      </c>
      <c r="E59" s="78">
        <v>0.54513888888888895</v>
      </c>
      <c r="F59" s="75" t="s">
        <v>303</v>
      </c>
      <c r="G59" s="75" t="s">
        <v>311</v>
      </c>
    </row>
    <row r="60" spans="1:7" s="14" customFormat="1" x14ac:dyDescent="0.25">
      <c r="C60" s="76"/>
      <c r="E60" s="77"/>
    </row>
    <row r="61" spans="1:7" x14ac:dyDescent="0.25">
      <c r="C61" s="1">
        <f>C59+1</f>
        <v>42156</v>
      </c>
      <c r="D61" t="s">
        <v>289</v>
      </c>
    </row>
    <row r="62" spans="1:7" x14ac:dyDescent="0.25">
      <c r="C62" s="1">
        <f t="shared" ref="C62:C83" si="4">C61+1</f>
        <v>42157</v>
      </c>
      <c r="D62" t="s">
        <v>290</v>
      </c>
    </row>
    <row r="63" spans="1:7" x14ac:dyDescent="0.25">
      <c r="C63" s="1">
        <f t="shared" si="4"/>
        <v>42158</v>
      </c>
      <c r="D63" t="s">
        <v>291</v>
      </c>
    </row>
    <row r="64" spans="1:7" x14ac:dyDescent="0.25">
      <c r="C64" s="1">
        <f t="shared" si="4"/>
        <v>42159</v>
      </c>
      <c r="D64" t="s">
        <v>292</v>
      </c>
    </row>
    <row r="65" spans="3:4" x14ac:dyDescent="0.25">
      <c r="C65" s="1">
        <f t="shared" si="4"/>
        <v>42160</v>
      </c>
      <c r="D65" t="s">
        <v>286</v>
      </c>
    </row>
    <row r="66" spans="3:4" x14ac:dyDescent="0.25">
      <c r="C66" s="1">
        <f t="shared" si="4"/>
        <v>42161</v>
      </c>
      <c r="D66" t="s">
        <v>287</v>
      </c>
    </row>
    <row r="67" spans="3:4" x14ac:dyDescent="0.25">
      <c r="C67" s="1">
        <f t="shared" si="4"/>
        <v>42162</v>
      </c>
      <c r="D67" t="s">
        <v>288</v>
      </c>
    </row>
    <row r="68" spans="3:4" x14ac:dyDescent="0.25">
      <c r="C68" s="1">
        <f t="shared" si="4"/>
        <v>42163</v>
      </c>
      <c r="D68" t="s">
        <v>289</v>
      </c>
    </row>
    <row r="69" spans="3:4" x14ac:dyDescent="0.25">
      <c r="C69" s="1">
        <f t="shared" si="4"/>
        <v>42164</v>
      </c>
      <c r="D69" t="s">
        <v>290</v>
      </c>
    </row>
    <row r="70" spans="3:4" x14ac:dyDescent="0.25">
      <c r="C70" s="1">
        <f t="shared" si="4"/>
        <v>42165</v>
      </c>
      <c r="D70" t="s">
        <v>291</v>
      </c>
    </row>
    <row r="71" spans="3:4" x14ac:dyDescent="0.25">
      <c r="C71" s="1">
        <f t="shared" si="4"/>
        <v>42166</v>
      </c>
      <c r="D71" t="s">
        <v>292</v>
      </c>
    </row>
    <row r="72" spans="3:4" x14ac:dyDescent="0.25">
      <c r="C72" s="1">
        <f t="shared" si="4"/>
        <v>42167</v>
      </c>
      <c r="D72" t="s">
        <v>286</v>
      </c>
    </row>
    <row r="73" spans="3:4" x14ac:dyDescent="0.25">
      <c r="C73" s="1">
        <f t="shared" si="4"/>
        <v>42168</v>
      </c>
      <c r="D73" t="s">
        <v>287</v>
      </c>
    </row>
    <row r="74" spans="3:4" x14ac:dyDescent="0.25">
      <c r="C74" s="1">
        <f t="shared" si="4"/>
        <v>42169</v>
      </c>
      <c r="D74" t="s">
        <v>288</v>
      </c>
    </row>
    <row r="75" spans="3:4" x14ac:dyDescent="0.25">
      <c r="C75" s="1">
        <f t="shared" si="4"/>
        <v>42170</v>
      </c>
      <c r="D75" t="s">
        <v>289</v>
      </c>
    </row>
    <row r="76" spans="3:4" x14ac:dyDescent="0.25">
      <c r="C76" s="1">
        <f t="shared" si="4"/>
        <v>42171</v>
      </c>
      <c r="D76" t="s">
        <v>290</v>
      </c>
    </row>
    <row r="77" spans="3:4" x14ac:dyDescent="0.25">
      <c r="C77" s="1">
        <f t="shared" si="4"/>
        <v>42172</v>
      </c>
      <c r="D77" t="s">
        <v>291</v>
      </c>
    </row>
    <row r="78" spans="3:4" x14ac:dyDescent="0.25">
      <c r="C78" s="1">
        <f t="shared" si="4"/>
        <v>42173</v>
      </c>
      <c r="D78" t="s">
        <v>292</v>
      </c>
    </row>
    <row r="79" spans="3:4" x14ac:dyDescent="0.25">
      <c r="C79" s="1">
        <f t="shared" si="4"/>
        <v>42174</v>
      </c>
      <c r="D79" t="s">
        <v>286</v>
      </c>
    </row>
    <row r="80" spans="3:4" x14ac:dyDescent="0.25">
      <c r="C80" s="1">
        <f t="shared" si="4"/>
        <v>42175</v>
      </c>
      <c r="D80" t="s">
        <v>287</v>
      </c>
    </row>
    <row r="81" spans="3:4" x14ac:dyDescent="0.25">
      <c r="C81" s="1">
        <f t="shared" si="4"/>
        <v>42176</v>
      </c>
      <c r="D81" t="s">
        <v>288</v>
      </c>
    </row>
    <row r="82" spans="3:4" x14ac:dyDescent="0.25">
      <c r="C82" s="1">
        <f t="shared" si="4"/>
        <v>42177</v>
      </c>
      <c r="D82" t="s">
        <v>289</v>
      </c>
    </row>
    <row r="83" spans="3:4" x14ac:dyDescent="0.25">
      <c r="C83" s="1">
        <f t="shared" si="4"/>
        <v>42178</v>
      </c>
      <c r="D83" t="s">
        <v>290</v>
      </c>
    </row>
    <row r="84" spans="3:4" x14ac:dyDescent="0.25">
      <c r="C84" s="1">
        <f t="shared" ref="C84:C123" si="5">C83+1</f>
        <v>42179</v>
      </c>
      <c r="D84" t="s">
        <v>291</v>
      </c>
    </row>
    <row r="85" spans="3:4" x14ac:dyDescent="0.25">
      <c r="C85" s="1">
        <f t="shared" si="5"/>
        <v>42180</v>
      </c>
      <c r="D85" t="s">
        <v>292</v>
      </c>
    </row>
    <row r="86" spans="3:4" x14ac:dyDescent="0.25">
      <c r="C86" s="1">
        <f t="shared" si="5"/>
        <v>42181</v>
      </c>
      <c r="D86" t="s">
        <v>286</v>
      </c>
    </row>
    <row r="87" spans="3:4" x14ac:dyDescent="0.25">
      <c r="C87" s="1">
        <f t="shared" si="5"/>
        <v>42182</v>
      </c>
      <c r="D87" t="s">
        <v>287</v>
      </c>
    </row>
    <row r="88" spans="3:4" x14ac:dyDescent="0.25">
      <c r="C88" s="1">
        <f t="shared" si="5"/>
        <v>42183</v>
      </c>
      <c r="D88" t="s">
        <v>288</v>
      </c>
    </row>
    <row r="89" spans="3:4" x14ac:dyDescent="0.25">
      <c r="C89" s="1">
        <f t="shared" si="5"/>
        <v>42184</v>
      </c>
      <c r="D89" t="s">
        <v>289</v>
      </c>
    </row>
    <row r="90" spans="3:4" x14ac:dyDescent="0.25">
      <c r="C90" s="1">
        <f t="shared" si="5"/>
        <v>42185</v>
      </c>
      <c r="D90" t="s">
        <v>290</v>
      </c>
    </row>
    <row r="91" spans="3:4" x14ac:dyDescent="0.25">
      <c r="C91" s="1">
        <f t="shared" si="5"/>
        <v>42186</v>
      </c>
      <c r="D91" t="s">
        <v>291</v>
      </c>
    </row>
    <row r="92" spans="3:4" x14ac:dyDescent="0.25">
      <c r="C92" s="1">
        <f t="shared" si="5"/>
        <v>42187</v>
      </c>
      <c r="D92" t="s">
        <v>292</v>
      </c>
    </row>
    <row r="93" spans="3:4" x14ac:dyDescent="0.25">
      <c r="C93" s="1">
        <f t="shared" si="5"/>
        <v>42188</v>
      </c>
      <c r="D93" t="s">
        <v>286</v>
      </c>
    </row>
    <row r="94" spans="3:4" x14ac:dyDescent="0.25">
      <c r="C94" s="1">
        <f t="shared" si="5"/>
        <v>42189</v>
      </c>
      <c r="D94" t="s">
        <v>287</v>
      </c>
    </row>
    <row r="95" spans="3:4" x14ac:dyDescent="0.25">
      <c r="C95" s="1">
        <f t="shared" si="5"/>
        <v>42190</v>
      </c>
      <c r="D95" t="s">
        <v>288</v>
      </c>
    </row>
    <row r="96" spans="3:4" x14ac:dyDescent="0.25">
      <c r="C96" s="1">
        <f t="shared" si="5"/>
        <v>42191</v>
      </c>
      <c r="D96" t="s">
        <v>289</v>
      </c>
    </row>
    <row r="97" spans="3:4" x14ac:dyDescent="0.25">
      <c r="C97" s="1">
        <f t="shared" si="5"/>
        <v>42192</v>
      </c>
      <c r="D97" t="s">
        <v>290</v>
      </c>
    </row>
    <row r="98" spans="3:4" x14ac:dyDescent="0.25">
      <c r="C98" s="1">
        <f t="shared" si="5"/>
        <v>42193</v>
      </c>
      <c r="D98" t="s">
        <v>291</v>
      </c>
    </row>
    <row r="99" spans="3:4" x14ac:dyDescent="0.25">
      <c r="C99" s="1">
        <f t="shared" si="5"/>
        <v>42194</v>
      </c>
      <c r="D99" t="s">
        <v>292</v>
      </c>
    </row>
    <row r="100" spans="3:4" x14ac:dyDescent="0.25">
      <c r="C100" s="1">
        <f t="shared" si="5"/>
        <v>42195</v>
      </c>
      <c r="D100" t="s">
        <v>286</v>
      </c>
    </row>
    <row r="101" spans="3:4" x14ac:dyDescent="0.25">
      <c r="C101" s="1">
        <f t="shared" si="5"/>
        <v>42196</v>
      </c>
      <c r="D101" t="s">
        <v>287</v>
      </c>
    </row>
    <row r="102" spans="3:4" x14ac:dyDescent="0.25">
      <c r="C102" s="1">
        <f t="shared" si="5"/>
        <v>42197</v>
      </c>
      <c r="D102" t="s">
        <v>288</v>
      </c>
    </row>
    <row r="103" spans="3:4" x14ac:dyDescent="0.25">
      <c r="C103" s="1">
        <f t="shared" si="5"/>
        <v>42198</v>
      </c>
      <c r="D103" t="s">
        <v>289</v>
      </c>
    </row>
    <row r="104" spans="3:4" x14ac:dyDescent="0.25">
      <c r="C104" s="1">
        <f t="shared" si="5"/>
        <v>42199</v>
      </c>
      <c r="D104" t="s">
        <v>290</v>
      </c>
    </row>
    <row r="105" spans="3:4" x14ac:dyDescent="0.25">
      <c r="C105" s="1">
        <f t="shared" si="5"/>
        <v>42200</v>
      </c>
      <c r="D105" t="s">
        <v>291</v>
      </c>
    </row>
    <row r="106" spans="3:4" x14ac:dyDescent="0.25">
      <c r="C106" s="1">
        <f t="shared" si="5"/>
        <v>42201</v>
      </c>
      <c r="D106" t="s">
        <v>292</v>
      </c>
    </row>
    <row r="107" spans="3:4" x14ac:dyDescent="0.25">
      <c r="C107" s="1">
        <f t="shared" si="5"/>
        <v>42202</v>
      </c>
      <c r="D107" t="s">
        <v>286</v>
      </c>
    </row>
    <row r="108" spans="3:4" x14ac:dyDescent="0.25">
      <c r="C108" s="1">
        <f t="shared" si="5"/>
        <v>42203</v>
      </c>
      <c r="D108" t="s">
        <v>287</v>
      </c>
    </row>
    <row r="109" spans="3:4" x14ac:dyDescent="0.25">
      <c r="C109" s="1">
        <f t="shared" si="5"/>
        <v>42204</v>
      </c>
      <c r="D109" t="s">
        <v>288</v>
      </c>
    </row>
    <row r="110" spans="3:4" x14ac:dyDescent="0.25">
      <c r="C110" s="1">
        <f t="shared" si="5"/>
        <v>42205</v>
      </c>
      <c r="D110" t="s">
        <v>289</v>
      </c>
    </row>
    <row r="111" spans="3:4" x14ac:dyDescent="0.25">
      <c r="C111" s="1">
        <f t="shared" si="5"/>
        <v>42206</v>
      </c>
      <c r="D111" t="s">
        <v>290</v>
      </c>
    </row>
    <row r="112" spans="3:4" x14ac:dyDescent="0.25">
      <c r="C112" s="1">
        <f t="shared" si="5"/>
        <v>42207</v>
      </c>
      <c r="D112" t="s">
        <v>291</v>
      </c>
    </row>
    <row r="113" spans="3:4" x14ac:dyDescent="0.25">
      <c r="C113" s="1">
        <f t="shared" si="5"/>
        <v>42208</v>
      </c>
      <c r="D113" t="s">
        <v>292</v>
      </c>
    </row>
    <row r="114" spans="3:4" x14ac:dyDescent="0.25">
      <c r="C114" s="1">
        <f t="shared" si="5"/>
        <v>42209</v>
      </c>
      <c r="D114" t="s">
        <v>286</v>
      </c>
    </row>
    <row r="115" spans="3:4" x14ac:dyDescent="0.25">
      <c r="C115" s="1">
        <f t="shared" si="5"/>
        <v>42210</v>
      </c>
      <c r="D115" t="s">
        <v>287</v>
      </c>
    </row>
    <row r="116" spans="3:4" x14ac:dyDescent="0.25">
      <c r="C116" s="1">
        <f t="shared" si="5"/>
        <v>42211</v>
      </c>
      <c r="D116" t="s">
        <v>288</v>
      </c>
    </row>
    <row r="117" spans="3:4" x14ac:dyDescent="0.25">
      <c r="C117" s="1">
        <f t="shared" si="5"/>
        <v>42212</v>
      </c>
      <c r="D117" t="s">
        <v>289</v>
      </c>
    </row>
    <row r="118" spans="3:4" x14ac:dyDescent="0.25">
      <c r="C118" s="1">
        <f t="shared" si="5"/>
        <v>42213</v>
      </c>
      <c r="D118" t="s">
        <v>290</v>
      </c>
    </row>
    <row r="119" spans="3:4" x14ac:dyDescent="0.25">
      <c r="C119" s="1">
        <f t="shared" si="5"/>
        <v>42214</v>
      </c>
      <c r="D119" t="s">
        <v>291</v>
      </c>
    </row>
    <row r="120" spans="3:4" x14ac:dyDescent="0.25">
      <c r="C120" s="1">
        <f t="shared" si="5"/>
        <v>42215</v>
      </c>
      <c r="D120" t="s">
        <v>292</v>
      </c>
    </row>
    <row r="121" spans="3:4" x14ac:dyDescent="0.25">
      <c r="C121" s="1">
        <f t="shared" si="5"/>
        <v>42216</v>
      </c>
      <c r="D121" t="s">
        <v>286</v>
      </c>
    </row>
    <row r="122" spans="3:4" x14ac:dyDescent="0.25">
      <c r="C122" s="1">
        <f t="shared" si="5"/>
        <v>42217</v>
      </c>
      <c r="D122" t="s">
        <v>287</v>
      </c>
    </row>
    <row r="123" spans="3:4" x14ac:dyDescent="0.25">
      <c r="C123" s="1">
        <f t="shared" si="5"/>
        <v>42218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2014 v 2015 A's</vt:lpstr>
      <vt:lpstr> 2014 H</vt:lpstr>
      <vt:lpstr> 2015 H</vt:lpstr>
      <vt:lpstr>2014 P</vt:lpstr>
      <vt:lpstr>2015 P</vt:lpstr>
      <vt:lpstr>Roster</vt:lpstr>
      <vt:lpstr>June</vt:lpstr>
      <vt:lpstr>Sheet3</vt:lpstr>
      <vt:lpstr>Schedule</vt:lpstr>
      <vt:lpstr>AL-AllStars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ngim</dc:creator>
  <cp:lastModifiedBy>Gregory Ngim</cp:lastModifiedBy>
  <dcterms:created xsi:type="dcterms:W3CDTF">2014-09-21T15:41:26Z</dcterms:created>
  <dcterms:modified xsi:type="dcterms:W3CDTF">2015-05-04T09:18:12Z</dcterms:modified>
</cp:coreProperties>
</file>